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3755" yWindow="0" windowWidth="9615" windowHeight="8790" tabRatio="668" activeTab="4"/>
  </bookViews>
  <sheets>
    <sheet name="Kitöltési útmutató" sheetId="1" r:id="rId1"/>
    <sheet name="Alapadatok" sheetId="2" r:id="rId2"/>
    <sheet name="Pénzügyi mutatók" sheetId="3" r:id="rId3"/>
    <sheet name="Támogatási intenzitás" sheetId="4" r:id="rId4"/>
    <sheet name="Nyilatkozat" sheetId="5" r:id="rId5"/>
  </sheets>
  <definedNames>
    <definedName name="_xlnm.Print_Area" localSheetId="0">'Kitöltési útmutató'!$A$1:$J$101</definedName>
    <definedName name="_xlnm.Print_Area" localSheetId="4">'Nyilatkozat'!$A$1:$I$43</definedName>
  </definedNames>
  <calcPr fullCalcOnLoad="1"/>
</workbook>
</file>

<file path=xl/sharedStrings.xml><?xml version="1.0" encoding="utf-8"?>
<sst xmlns="http://schemas.openxmlformats.org/spreadsheetml/2006/main" count="122" uniqueCount="118">
  <si>
    <t>MEGNEVEZÉS</t>
  </si>
  <si>
    <t>JELENÉRTÉK (PV)</t>
  </si>
  <si>
    <t>Pénzügyi költségek összesen</t>
  </si>
  <si>
    <t>Pénzügyi bevételek összesen</t>
  </si>
  <si>
    <t>CASH - FLOW</t>
  </si>
  <si>
    <t>TELJESÍTMÉNYMUTATÓK</t>
  </si>
  <si>
    <t>Pénzügyi diszkontráta</t>
  </si>
  <si>
    <t>Pénzügyi nettó jelenérték FNPV ©</t>
  </si>
  <si>
    <t>Pénzügyi belső megtérülési ráta  FRR ©</t>
  </si>
  <si>
    <t>%</t>
  </si>
  <si>
    <t>Diszkontált teljes pénzügyi beruházási költség (DIC)</t>
  </si>
  <si>
    <t>Diszkontált pénzügyi bevétel (a)</t>
  </si>
  <si>
    <t>Diszkontált üzemeltetési, karbantartási és általános költség (b)</t>
  </si>
  <si>
    <t>Diszkontált pótlási költség (c)</t>
  </si>
  <si>
    <t>Diszkontált maradványérték (d)</t>
  </si>
  <si>
    <t>Diszkontált nettó pénzügyi bevétel (DNR = a-b-c+d)</t>
  </si>
  <si>
    <t>Elszámolható ráfordítás maximuma (Max EE=DIC-DNR)</t>
  </si>
  <si>
    <t>Finanszírozási hiány ráta (R=MaxEE/DIC)</t>
  </si>
  <si>
    <t>Elszámolható költség (EC)</t>
  </si>
  <si>
    <t>Döntési összeg</t>
  </si>
  <si>
    <t>Prioritási tengelyre vonatkozó maximális társfinanszírozási ráta (Max CRpa)</t>
  </si>
  <si>
    <t>Kedvezményezett neve:</t>
  </si>
  <si>
    <t>Kedvezményezett adószáma:</t>
  </si>
  <si>
    <t>Kedvezményezett hivatalos képviselőjének neve:</t>
  </si>
  <si>
    <t>Önálló</t>
  </si>
  <si>
    <t>Együttes</t>
  </si>
  <si>
    <t>Projekt azonosítószáma:</t>
  </si>
  <si>
    <t>Projekt jellege:</t>
  </si>
  <si>
    <t>Jövedelemtermelő</t>
  </si>
  <si>
    <t>Nem jövedelemtermelő</t>
  </si>
  <si>
    <t>Hibák</t>
  </si>
  <si>
    <t>Ha oda ír beruházási költséget, ahol működés van</t>
  </si>
  <si>
    <t>Ha több beruházási költséget ír, mint az összköltség</t>
  </si>
  <si>
    <t>Maradványérték csak az utolsó évre</t>
  </si>
  <si>
    <t>Hiba figyelés (maradvány)</t>
  </si>
  <si>
    <t>Beruházás működésnél</t>
  </si>
  <si>
    <t>Több beruházás, mint alapnál</t>
  </si>
  <si>
    <t>Kedvezményezett hivatalos képviselőjének (2) neve:</t>
  </si>
  <si>
    <t>Képviselet típusa:</t>
  </si>
  <si>
    <t>ki van e töltve</t>
  </si>
  <si>
    <t>ki van e töltve minden</t>
  </si>
  <si>
    <t>Töltendő cellák színe</t>
  </si>
  <si>
    <t>Védett cellák színe</t>
  </si>
  <si>
    <t>Fő oldalon nincs minden kitöltve</t>
  </si>
  <si>
    <t>Jövedelemtermelő e</t>
  </si>
  <si>
    <t>Ez a lap szürke</t>
  </si>
  <si>
    <t>másolat képletekhez</t>
  </si>
  <si>
    <t>csak működési évek bevételei</t>
  </si>
  <si>
    <t>Visszafizetési kötelezettség:</t>
  </si>
  <si>
    <t xml:space="preserve"> </t>
  </si>
  <si>
    <t>…………………………………….</t>
  </si>
  <si>
    <t>Pénzügyi adatok</t>
  </si>
  <si>
    <t>Alapadatok</t>
  </si>
  <si>
    <t>Támogatás meghatározása</t>
  </si>
  <si>
    <t>Összes elszámolt költség (Ft):</t>
  </si>
  <si>
    <t>Működés első éve (évszám):</t>
  </si>
  <si>
    <t>Összes kifizetett támogatás (Ft):</t>
  </si>
  <si>
    <t>Pénzügyi üzemeltetési és karbantartási költség (Ft)</t>
  </si>
  <si>
    <t>Pénzügyi pótlási költség (Ft)</t>
  </si>
  <si>
    <t>Maradványérték (Ft)</t>
  </si>
  <si>
    <t>Pénzügyi bevétel (Ft)</t>
  </si>
  <si>
    <t>Van üres</t>
  </si>
  <si>
    <t>Hiba figyelés ( szum muk ktg) D36 tól segéd tábla)</t>
  </si>
  <si>
    <t>Ha nem töl ki mindent (D40 től plusz tábla)</t>
  </si>
  <si>
    <t>segéd az üresekhez</t>
  </si>
  <si>
    <t>D6</t>
  </si>
  <si>
    <t>D7</t>
  </si>
  <si>
    <t>D8</t>
  </si>
  <si>
    <t>D10</t>
  </si>
  <si>
    <t>D11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</si>
  <si>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</si>
  <si>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</si>
  <si>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</si>
  <si>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</si>
  <si>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</si>
  <si>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</si>
  <si>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</si>
  <si>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</si>
  <si>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</si>
  <si>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</si>
  <si>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</si>
  <si>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</si>
  <si>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</si>
  <si>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</si>
  <si>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</si>
  <si>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</si>
  <si>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</si>
  <si>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</si>
  <si>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</si>
  <si>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</si>
  <si>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</si>
  <si>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</si>
  <si>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</si>
  <si>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</si>
  <si>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</si>
  <si>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</si>
  <si>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</si>
  <si>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</si>
  <si>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</si>
  <si>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D</t>
  </si>
  <si>
    <t>Ft</t>
  </si>
  <si>
    <t>Az összeg mezőkbe Ft értékeket adjon meg!</t>
  </si>
  <si>
    <r>
      <t>Pénzügyi beruházási költség</t>
    </r>
    <r>
      <rPr>
        <sz val="11"/>
        <color indexed="8"/>
        <rFont val="Calibri"/>
        <family val="2"/>
      </rPr>
      <t xml:space="preserve"> (Ft)</t>
    </r>
  </si>
  <si>
    <t>ROP támogatás (DA=EC*R, de „R” nem lehet magasabb a támogatási konstrukcióra vonatkozó maximális támogatási aránynál)</t>
  </si>
  <si>
    <t>Vizsgált időtáv (év) :</t>
  </si>
  <si>
    <t>Beruházás kezdő éve (évszám):</t>
  </si>
  <si>
    <t>Kedvezményezett székhelye:</t>
  </si>
  <si>
    <t>Nyilatkozat felülvizsgált költség-haszon elemzés alapján</t>
  </si>
  <si>
    <t>Kitöltési útmutató</t>
  </si>
  <si>
    <t>Alapadatok munkalap:</t>
  </si>
  <si>
    <t>Homrogd község Önkormányzata</t>
  </si>
  <si>
    <t>Juhász Gábor</t>
  </si>
  <si>
    <t>Fürjesné Jadlóczki Dóra</t>
  </si>
  <si>
    <t>ÉMOP-3.2.1/A-09-2010-0009</t>
  </si>
  <si>
    <t>3812 Homrogd, Rákóczi út 4.</t>
  </si>
  <si>
    <t xml:space="preserve">Kérjük, először az Alapadatok munkalap fehér színnel jelölt celláit szíveskedjen kitölteni!
Vizsgált időtáv (év): azon évek száma, amelyek tekintetében a költség-haszon elemzés előrejelzéseket tartalmaz, azaz a pénzügyi és a közgazdasági költség-haszon elemzés során alkalmazott időtáv. Kérjük, adja meg a projektre vonatkozó Pályázati Felhívás és annak mellékleteiben előírt vizsgált időtáv éveinek számát!
Összes elszámolt költség: Kérjük, hogy a projekt - Támogató által elfogadott, a kifizetési kérelmek során jóváhagyott - elszámolt költségét adja meg. Ez nem minden esetben egyezik meg a Támogatási Szerződés szerinti elszámolható összköltséggel!
Amennyiben a Pályázati Felhívás és annak mellékletei értelmében nem a teljes projektre, csak bizonyos támogatási kategóriákra vonatkozóan kell elvégezni a költség haszon elemzést, akkor jelen pontban csak az elemzés alá vont elszámolt költségeket adja meg!
Amennyiben a Pályázati Felhívás és annak mellékletei értelmében az egyes támogatási kategóriákra vonatkozóan külön-külön költség-haszon elemzés elvégzése kötelező, kérem, vegye fel a kapcsolatot az Ügyfélszolgálattal!
Összes kifizetett támogatás: Kérjük, hogy a projekt - Támogató által elfogadott, a kifizetési kérelmek során jóváhagyott és ténylegesen kifizetett - támogatás összegét adja meg. Ez nem minden esetben egyezik meg a Támogatási Szerződés szerinti megítélt támogatási összeggel! 
Amennyiben a Pályázati Felhívás és annak mellékletei értelmében nem a teljes projektre, csak bizonyos támogatási kategóriákra vonatkozóan kell elvégezni a költség haszon elemzést, akkor jelen pontban csak az elemzés alá vont elszámolt költségekre jutó kifizetett támogatást adja meg!
Amennyiben a Pályázati Felhívás és annak mellékletei értelmében az egyes támogatási kategóriákra vonatkozóan külön-külön költség-haszon elemzés elvégzése kötelező, kérem, vegye fel a kapcsolatot az Ügyfélszolgálattal!
Projekt jellege: Kérjük, adja meg, hogy a projekt jövedelemtermelőnek minősül-e. Felhívjuk figyelmét, hogy a Tanács 1083/2006/EK Rendeletének 55. cikke értelmében jövedelemtermelő projekt:
• bármely olyan infrastrukturális beruházást magában foglaló művelet, amelynek igénybevétele közvetlenül a felhasználókat terhelő díjakkal jár, vagy
• föld vagy épületek értékesítését vagy bérbeadását magában foglaló művelet, vagy
• bármely más, ellenszolgáltatás fejében történő szolgáltatásnyújtást magában foglaló művelet.
A jövedelemtermelés valójában bevételtermelést jelent, tehát ha egy tevékenység veszteséges, attól még lehet jövedelemtermelő, ha a fenti típusú bevételek a hatására keletkeznek!
Amennyiben a fentiek értelmében a projekt nem jövedelemtermelő, a többi munkalap kitöltése nem releváns. Ez esetben kérjük, a Nyilatkozat munkalapon megjelenő nyilatkozat nyomtatását, cégszerű aláírását és megküldését a hiánypótló levélben foglaltaknak megfelelően.
</t>
  </si>
  <si>
    <r>
      <rPr>
        <b/>
        <sz val="11"/>
        <color indexed="8"/>
        <rFont val="Calibri"/>
        <family val="2"/>
      </rPr>
      <t>Pénzügyi mutatók munkalap:</t>
    </r>
    <r>
      <rPr>
        <sz val="11"/>
        <color indexed="8"/>
        <rFont val="Calibri"/>
        <family val="2"/>
      </rPr>
      <t xml:space="preserve">
Kérjük, az elkészített CBA felülvizsgálata alapján töltse ki a vizsgált időtáv egyes éveire vonatkozó adatokat. Felhívjuk figyelmét, hogy a maradványértéket a vizsgált időtáv utolsó évében szükséges megjeleníteni, minden más évben az érték 0. Amennyiben a projekt beruházási időszakának utolsó éve egybeesik a működés első évével, akkor abban az évben is rögzítsen beruházási költséget, függetlenül attól, hogy az adott év felett „Működési időszak” elnevezés szerepel!
</t>
    </r>
    <r>
      <rPr>
        <b/>
        <sz val="11"/>
        <color indexed="8"/>
        <rFont val="Calibri"/>
        <family val="2"/>
      </rPr>
      <t>Támogatási intenzitás munkalap:</t>
    </r>
    <r>
      <rPr>
        <sz val="11"/>
        <color indexed="8"/>
        <rFont val="Calibri"/>
        <family val="2"/>
      </rPr>
      <t xml:space="preserve">
Amennyiben minden szükséges cellát kitöltött a Pénzügyi mutatók munkalapon, a Támogatási intenzitás munkalap kiszámítja a finanszírozási hiányt, valamint az ebből következő esetleges visszafizetési kötelezettséget. Amennyiben a referencia időszakban a nettó bevétel (bevétel-működési költségek) negatív, akkor az elszámolható kiadás a teljes (elszámolható) költség, és az igényelhető maximális támogatás a teljes (elszámolható) költség és a pályázati kiírásban megadott támogatási arány szorzata, tehát a finanszírozási hiány figyelmen kívül hagyható.
</t>
    </r>
    <r>
      <rPr>
        <b/>
        <sz val="11"/>
        <color indexed="8"/>
        <rFont val="Calibri"/>
        <family val="2"/>
      </rPr>
      <t xml:space="preserve">
Nyilatkozat munkalap:</t>
    </r>
    <r>
      <rPr>
        <sz val="11"/>
        <color indexed="8"/>
        <rFont val="Calibri"/>
        <family val="2"/>
      </rPr>
      <t xml:space="preserve">
Kérjük, hogy a Nyilatkozat munkalapon megjelenő nyilatkozatot nyomtatassa ki, cégszerűen írja alá és küldje meg a hiánypótló levélben foglaltaknak megfelelően.
</t>
    </r>
  </si>
  <si>
    <t>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</si>
</sst>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[Red]\-#,##0\ "/>
    <numFmt numFmtId="165" formatCode="########\-#\-##"/>
    <numFmt numFmtId="166" formatCode="#,###&quot; Ft&quot;"/>
    <numFmt numFmtId="167" formatCode="#,##0&quot; Ft&quot;;[Red]\-#,##0&quot; Ft&quot;\ "/>
    <numFmt numFmtId="168" formatCode="0.00000%"/>
  </numFmts>
  <fonts count="27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3"/>
      <name val="Calibri"/>
      <family val="2"/>
    </font>
    <font>
      <sz val="10"/>
      <color indexed="8"/>
      <name val="Arial CE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0" fillId="3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23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5" borderId="7" applyNumberFormat="0" applyFont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17" fillId="7" borderId="0" applyNumberFormat="0" applyBorder="0" applyAlignment="0" applyProtection="0"/>
    <xf numFmtId="0" fontId="9" fillId="9" borderId="8" applyNumberFormat="0" applyAlignment="0" applyProtection="0"/>
    <xf numFmtId="0" fontId="25" fillId="0" borderId="0" applyNumberFormat="0" applyFill="0" applyBorder="0" applyAlignment="0" applyProtection="0"/>
    <xf numFmtId="0" fontId="1" fillId="0" borderId="0">
      <alignment/>
      <protection/>
    </xf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10" borderId="0" applyNumberFormat="0" applyBorder="0" applyAlignment="0" applyProtection="0"/>
    <xf numFmtId="0" fontId="21" fillId="9" borderId="1" applyNumberFormat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18" borderId="0" xfId="0" applyFont="1" applyFill="1" applyBorder="1" applyAlignment="1">
      <alignment/>
    </xf>
    <xf numFmtId="0" fontId="0" fillId="18" borderId="0" xfId="0" applyFont="1" applyFill="1" applyBorder="1" applyAlignment="1">
      <alignment horizontal="center"/>
    </xf>
    <xf numFmtId="0" fontId="0" fillId="18" borderId="0" xfId="0" applyFill="1" applyAlignment="1">
      <alignment/>
    </xf>
    <xf numFmtId="0" fontId="0" fillId="13" borderId="1" xfId="0" applyFill="1" applyBorder="1" applyAlignment="1">
      <alignment/>
    </xf>
    <xf numFmtId="0" fontId="4" fillId="18" borderId="0" xfId="0" applyFont="1" applyFill="1" applyBorder="1" applyAlignment="1">
      <alignment/>
    </xf>
    <xf numFmtId="0" fontId="0" fillId="9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3" fillId="19" borderId="1" xfId="0" applyFont="1" applyFill="1" applyBorder="1" applyAlignment="1">
      <alignment horizontal="left" vertical="center"/>
    </xf>
    <xf numFmtId="0" fontId="3" fillId="19" borderId="10" xfId="0" applyFont="1" applyFill="1" applyBorder="1" applyAlignment="1">
      <alignment horizontal="left" vertical="center"/>
    </xf>
    <xf numFmtId="0" fontId="3" fillId="19" borderId="11" xfId="0" applyFont="1" applyFill="1" applyBorder="1" applyAlignment="1">
      <alignment horizontal="left" vertical="center"/>
    </xf>
    <xf numFmtId="0" fontId="3" fillId="19" borderId="12" xfId="0" applyFont="1" applyFill="1" applyBorder="1" applyAlignment="1">
      <alignment horizontal="left" vertical="center"/>
    </xf>
    <xf numFmtId="0" fontId="2" fillId="13" borderId="1" xfId="0" applyFont="1" applyFill="1" applyBorder="1" applyAlignment="1">
      <alignment/>
    </xf>
    <xf numFmtId="0" fontId="4" fillId="18" borderId="0" xfId="0" applyFont="1" applyFill="1" applyAlignment="1">
      <alignment/>
    </xf>
    <xf numFmtId="0" fontId="4" fillId="18" borderId="0" xfId="0" applyFont="1" applyFill="1" applyBorder="1" applyAlignment="1">
      <alignment horizontal="left" vertical="center"/>
    </xf>
    <xf numFmtId="0" fontId="4" fillId="18" borderId="0" xfId="0" applyFont="1" applyFill="1" applyAlignment="1">
      <alignment horizontal="left" vertical="center"/>
    </xf>
    <xf numFmtId="0" fontId="4" fillId="18" borderId="0" xfId="0" applyFont="1" applyFill="1" applyBorder="1" applyAlignment="1">
      <alignment horizontal="center"/>
    </xf>
    <xf numFmtId="0" fontId="0" fillId="9" borderId="1" xfId="0" applyFill="1" applyBorder="1" applyAlignment="1" applyProtection="1">
      <alignment/>
      <protection locked="0"/>
    </xf>
    <xf numFmtId="165" fontId="0" fillId="9" borderId="1" xfId="0" applyNumberFormat="1" applyFill="1" applyBorder="1" applyAlignment="1" applyProtection="1">
      <alignment/>
      <protection locked="0"/>
    </xf>
    <xf numFmtId="0" fontId="4" fillId="18" borderId="0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/>
      <protection/>
    </xf>
    <xf numFmtId="0" fontId="5" fillId="18" borderId="0" xfId="0" applyFont="1" applyFill="1" applyBorder="1" applyAlignment="1" applyProtection="1">
      <alignment/>
      <protection/>
    </xf>
    <xf numFmtId="164" fontId="6" fillId="18" borderId="0" xfId="0" applyNumberFormat="1" applyFont="1" applyFill="1" applyBorder="1" applyAlignment="1" applyProtection="1">
      <alignment/>
      <protection/>
    </xf>
    <xf numFmtId="0" fontId="5" fillId="18" borderId="0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/>
      <protection/>
    </xf>
    <xf numFmtId="0" fontId="2" fillId="13" borderId="13" xfId="0" applyFont="1" applyFill="1" applyBorder="1" applyAlignment="1" applyProtection="1">
      <alignment/>
      <protection/>
    </xf>
    <xf numFmtId="0" fontId="7" fillId="13" borderId="1" xfId="0" applyFont="1" applyFill="1" applyBorder="1" applyAlignment="1" applyProtection="1">
      <alignment horizontal="center" wrapText="1"/>
      <protection/>
    </xf>
    <xf numFmtId="0" fontId="8" fillId="13" borderId="1" xfId="0" applyFont="1" applyFill="1" applyBorder="1" applyAlignment="1" applyProtection="1">
      <alignment horizontal="center" vertical="center" wrapText="1"/>
      <protection/>
    </xf>
    <xf numFmtId="0" fontId="0" fillId="13" borderId="13" xfId="0" applyFill="1" applyBorder="1" applyAlignment="1" applyProtection="1">
      <alignment/>
      <protection/>
    </xf>
    <xf numFmtId="0" fontId="2" fillId="13" borderId="1" xfId="0" applyFont="1" applyFill="1" applyBorder="1" applyAlignment="1" applyProtection="1">
      <alignment wrapText="1"/>
      <protection/>
    </xf>
    <xf numFmtId="0" fontId="2" fillId="13" borderId="1" xfId="0" applyFont="1" applyFill="1" applyBorder="1" applyAlignment="1" applyProtection="1">
      <alignment vertical="center" wrapText="1"/>
      <protection/>
    </xf>
    <xf numFmtId="164" fontId="4" fillId="18" borderId="0" xfId="0" applyNumberFormat="1" applyFont="1" applyFill="1" applyBorder="1" applyAlignment="1" applyProtection="1">
      <alignment/>
      <protection/>
    </xf>
    <xf numFmtId="0" fontId="0" fillId="4" borderId="0" xfId="0" applyFill="1" applyAlignment="1">
      <alignment/>
    </xf>
    <xf numFmtId="0" fontId="3" fillId="4" borderId="0" xfId="0" applyFont="1" applyFill="1" applyAlignment="1">
      <alignment/>
    </xf>
    <xf numFmtId="164" fontId="6" fillId="18" borderId="0" xfId="0" applyNumberFormat="1" applyFont="1" applyFill="1" applyBorder="1" applyAlignment="1" applyProtection="1">
      <alignment vertical="top"/>
      <protection/>
    </xf>
    <xf numFmtId="0" fontId="0" fillId="13" borderId="1" xfId="0" applyFont="1" applyFill="1" applyBorder="1" applyAlignment="1">
      <alignment/>
    </xf>
    <xf numFmtId="0" fontId="3" fillId="18" borderId="0" xfId="0" applyFont="1" applyFill="1" applyBorder="1" applyAlignment="1">
      <alignment/>
    </xf>
    <xf numFmtId="166" fontId="0" fillId="9" borderId="1" xfId="0" applyNumberFormat="1" applyFill="1" applyBorder="1" applyAlignment="1" applyProtection="1">
      <alignment/>
      <protection locked="0"/>
    </xf>
    <xf numFmtId="0" fontId="3" fillId="18" borderId="0" xfId="0" applyFont="1" applyFill="1" applyBorder="1" applyAlignment="1" applyProtection="1">
      <alignment/>
      <protection/>
    </xf>
    <xf numFmtId="0" fontId="3" fillId="18" borderId="0" xfId="0" applyFont="1" applyFill="1" applyBorder="1" applyAlignment="1" applyProtection="1">
      <alignment/>
      <protection/>
    </xf>
    <xf numFmtId="167" fontId="7" fillId="13" borderId="1" xfId="0" applyNumberFormat="1" applyFont="1" applyFill="1" applyBorder="1" applyAlignment="1" applyProtection="1">
      <alignment horizontal="center" vertical="center"/>
      <protection/>
    </xf>
    <xf numFmtId="167" fontId="8" fillId="13" borderId="1" xfId="0" applyNumberFormat="1" applyFont="1" applyFill="1" applyBorder="1" applyAlignment="1" applyProtection="1">
      <alignment horizontal="center" vertical="center"/>
      <protection/>
    </xf>
    <xf numFmtId="167" fontId="7" fillId="13" borderId="1" xfId="0" applyNumberFormat="1" applyFont="1" applyFill="1" applyBorder="1" applyAlignment="1" applyProtection="1">
      <alignment horizontal="center" vertical="center" wrapText="1"/>
      <protection/>
    </xf>
    <xf numFmtId="167" fontId="8" fillId="13" borderId="1" xfId="0" applyNumberFormat="1" applyFont="1" applyFill="1" applyBorder="1" applyAlignment="1" applyProtection="1">
      <alignment horizontal="center" vertical="center" wrapText="1"/>
      <protection/>
    </xf>
    <xf numFmtId="167" fontId="7" fillId="13" borderId="1" xfId="0" applyNumberFormat="1" applyFont="1" applyFill="1" applyBorder="1" applyAlignment="1" applyProtection="1" quotePrefix="1">
      <alignment horizontal="center" vertical="center" wrapText="1"/>
      <protection/>
    </xf>
    <xf numFmtId="167" fontId="0" fillId="9" borderId="1" xfId="0" applyNumberFormat="1" applyFont="1" applyFill="1" applyBorder="1" applyAlignment="1" applyProtection="1">
      <alignment horizontal="center"/>
      <protection locked="0"/>
    </xf>
    <xf numFmtId="0" fontId="2" fillId="13" borderId="1" xfId="0" applyFont="1" applyFill="1" applyBorder="1" applyAlignment="1">
      <alignment horizontal="center"/>
    </xf>
    <xf numFmtId="167" fontId="0" fillId="13" borderId="13" xfId="54" applyNumberFormat="1" applyFont="1" applyFill="1" applyBorder="1" applyAlignment="1">
      <alignment horizontal="center"/>
      <protection/>
    </xf>
    <xf numFmtId="167" fontId="2" fillId="13" borderId="1" xfId="0" applyNumberFormat="1" applyFont="1" applyFill="1" applyBorder="1" applyAlignment="1">
      <alignment horizontal="center"/>
    </xf>
    <xf numFmtId="167" fontId="0" fillId="18" borderId="0" xfId="54" applyNumberFormat="1" applyFont="1" applyFill="1" applyBorder="1">
      <alignment/>
      <protection/>
    </xf>
    <xf numFmtId="10" fontId="0" fillId="13" borderId="1" xfId="0" applyNumberFormat="1" applyFont="1" applyFill="1" applyBorder="1" applyAlignment="1" applyProtection="1">
      <alignment horizontal="center"/>
      <protection locked="0"/>
    </xf>
    <xf numFmtId="10" fontId="0" fillId="13" borderId="1" xfId="0" applyNumberFormat="1" applyFont="1" applyFill="1" applyBorder="1" applyAlignment="1">
      <alignment horizontal="center"/>
    </xf>
    <xf numFmtId="38" fontId="4" fillId="18" borderId="0" xfId="0" applyNumberFormat="1" applyFont="1" applyFill="1" applyBorder="1" applyAlignment="1">
      <alignment horizontal="left" wrapText="1"/>
    </xf>
    <xf numFmtId="3" fontId="4" fillId="18" borderId="0" xfId="0" applyNumberFormat="1" applyFont="1" applyFill="1" applyBorder="1" applyAlignment="1">
      <alignment/>
    </xf>
    <xf numFmtId="168" fontId="7" fillId="13" borderId="1" xfId="0" applyNumberFormat="1" applyFont="1" applyFill="1" applyBorder="1" applyAlignment="1" applyProtection="1">
      <alignment horizontal="center" vertical="center" wrapText="1"/>
      <protection/>
    </xf>
    <xf numFmtId="168" fontId="8" fillId="13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Fill="1" applyAlignment="1">
      <alignment horizontal="right"/>
    </xf>
    <xf numFmtId="167" fontId="2" fillId="13" borderId="13" xfId="54" applyNumberFormat="1" applyFont="1" applyFill="1" applyBorder="1" applyAlignment="1">
      <alignment horizontal="center"/>
      <protection/>
    </xf>
    <xf numFmtId="49" fontId="0" fillId="9" borderId="1" xfId="0" applyNumberFormat="1" applyFill="1" applyBorder="1" applyAlignment="1" applyProtection="1">
      <alignment/>
      <protection locked="0"/>
    </xf>
    <xf numFmtId="14" fontId="0" fillId="4" borderId="0" xfId="0" applyNumberFormat="1" applyFill="1" applyAlignment="1">
      <alignment horizontal="right"/>
    </xf>
    <xf numFmtId="0" fontId="12" fillId="4" borderId="0" xfId="0" applyFont="1" applyFill="1" applyAlignment="1">
      <alignment horizontal="center"/>
    </xf>
    <xf numFmtId="0" fontId="2" fillId="4" borderId="0" xfId="0" applyFont="1" applyFill="1" applyAlignment="1">
      <alignment horizontal="left"/>
    </xf>
    <xf numFmtId="0" fontId="0" fillId="4" borderId="0" xfId="0" applyFill="1" applyAlignment="1">
      <alignment horizontal="justify" vertical="top" wrapText="1"/>
    </xf>
    <xf numFmtId="0" fontId="0" fillId="4" borderId="0" xfId="0" applyFill="1" applyAlignment="1">
      <alignment horizontal="justify" vertical="top"/>
    </xf>
    <xf numFmtId="0" fontId="2" fillId="13" borderId="1" xfId="0" applyFont="1" applyFill="1" applyBorder="1" applyAlignment="1">
      <alignment horizontal="center" vertical="center"/>
    </xf>
    <xf numFmtId="0" fontId="2" fillId="13" borderId="13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 wrapText="1"/>
    </xf>
    <xf numFmtId="167" fontId="7" fillId="13" borderId="1" xfId="0" applyNumberFormat="1" applyFont="1" applyFill="1" applyBorder="1" applyAlignment="1" applyProtection="1" quotePrefix="1">
      <alignment horizontal="center" vertical="center" wrapText="1"/>
      <protection/>
    </xf>
    <xf numFmtId="0" fontId="9" fillId="9" borderId="1" xfId="0" applyFont="1" applyFill="1" applyBorder="1" applyAlignment="1" applyProtection="1">
      <alignment horizontal="center" vertical="center" wrapText="1"/>
      <protection/>
    </xf>
    <xf numFmtId="0" fontId="0" fillId="4" borderId="0" xfId="0" applyFill="1" applyAlignment="1">
      <alignment horizontal="center" vertical="center" wrapText="1"/>
    </xf>
    <xf numFmtId="0" fontId="11" fillId="4" borderId="0" xfId="0" applyFont="1" applyFill="1" applyAlignment="1">
      <alignment horizontal="left" vertical="center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 wrapText="1"/>
    </xf>
    <xf numFmtId="0" fontId="10" fillId="4" borderId="0" xfId="0" applyFont="1" applyFill="1" applyAlignment="1">
      <alignment horizontal="center" vertical="center"/>
    </xf>
    <xf numFmtId="0" fontId="0" fillId="4" borderId="0" xfId="0" applyNumberFormat="1" applyFill="1" applyAlignment="1">
      <alignment horizontal="justify" vertical="top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CBA táblák - Nagykanizsa WWTP 20080217 JASPER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11"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rgb="FFC00000"/>
      </font>
    </dxf>
    <dxf>
      <font>
        <color theme="0" tint="-0.4999699890613556"/>
      </font>
      <fill>
        <patternFill>
          <bgColor theme="0" tint="-0.4999699890613556"/>
        </patternFill>
      </fill>
      <border>
        <left/>
        <right/>
        <top/>
        <bottom/>
      </border>
    </dxf>
    <dxf>
      <font>
        <b/>
        <i val="0"/>
        <color rgb="FFC00000"/>
      </font>
    </dxf>
    <dxf>
      <font>
        <color theme="0" tint="-0.4999699890613556"/>
      </font>
      <fill>
        <patternFill>
          <bgColor theme="0" tint="-0.4999699890613556"/>
        </patternFill>
      </fill>
      <border>
        <left/>
        <right/>
        <top/>
        <bottom/>
      </border>
    </dxf>
    <dxf>
      <font>
        <color theme="0" tint="-0.4999699890613556"/>
      </font>
      <fill>
        <patternFill>
          <bgColor theme="0" tint="-0.4999699890613556"/>
        </patternFill>
      </fill>
      <border>
        <left/>
        <right/>
        <top/>
        <bottom/>
      </border>
    </dxf>
    <dxf>
      <font>
        <color theme="0" tint="-0.4999699890613556"/>
      </font>
      <fill>
        <patternFill>
          <bgColor theme="0" tint="-0.4999699890613556"/>
        </patternFill>
      </fill>
      <border>
        <left/>
        <right/>
        <top/>
        <bottom/>
      </border>
    </dxf>
    <dxf>
      <font>
        <color theme="0" tint="-0.4999699890613556"/>
      </font>
      <fill>
        <patternFill>
          <bgColor theme="0" tint="-0.4999699890613556"/>
        </patternFill>
      </fill>
      <border>
        <left/>
        <right/>
        <top/>
        <bottom/>
      </border>
    </dxf>
    <dxf>
      <font>
        <color theme="0" tint="-0.4999699890613556"/>
      </font>
      <fill>
        <patternFill>
          <bgColor theme="0" tint="-0.4999699890613556"/>
        </patternFill>
      </fill>
      <border>
        <left/>
        <right/>
        <top/>
        <bottom/>
      </border>
    </dxf>
    <dxf>
      <font>
        <color theme="0" tint="-0.4999699890613556"/>
      </font>
      <fill>
        <patternFill>
          <bgColor theme="0" tint="-0.4999699890613556"/>
        </patternFill>
      </fill>
      <border>
        <left/>
        <right/>
        <top/>
        <bottom/>
      </border>
    </dxf>
    <dxf>
      <font>
        <color theme="0" tint="-0.4999699890613556"/>
      </font>
      <fill>
        <patternFill>
          <bgColor theme="0" tint="-0.4999699890613556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87"/>
  <sheetViews>
    <sheetView zoomScalePageLayoutView="0" workbookViewId="0" topLeftCell="A1">
      <selection activeCell="C3" sqref="C3:H3"/>
    </sheetView>
  </sheetViews>
  <sheetFormatPr defaultColWidth="9.00390625" defaultRowHeight="15"/>
  <cols>
    <col min="1" max="9" width="9.00390625" style="32" customWidth="1"/>
    <col min="10" max="16384" width="9.00390625" style="32" customWidth="1"/>
  </cols>
  <sheetData>
    <row r="3" spans="3:8" ht="15.75">
      <c r="C3" s="60" t="s">
        <v>108</v>
      </c>
      <c r="D3" s="60"/>
      <c r="E3" s="60"/>
      <c r="F3" s="60"/>
      <c r="G3" s="60"/>
      <c r="H3" s="60"/>
    </row>
    <row r="5" spans="2:6" ht="15">
      <c r="B5" s="61" t="s">
        <v>109</v>
      </c>
      <c r="C5" s="61"/>
      <c r="D5" s="61"/>
      <c r="E5" s="61"/>
      <c r="F5" s="61"/>
    </row>
    <row r="6" spans="2:9" ht="14.25" customHeight="1">
      <c r="B6" s="62" t="s">
        <v>115</v>
      </c>
      <c r="C6" s="62"/>
      <c r="D6" s="62"/>
      <c r="E6" s="62"/>
      <c r="F6" s="62"/>
      <c r="G6" s="62"/>
      <c r="H6" s="62"/>
      <c r="I6" s="62"/>
    </row>
    <row r="7" spans="2:9" ht="15">
      <c r="B7" s="62"/>
      <c r="C7" s="62"/>
      <c r="D7" s="62"/>
      <c r="E7" s="62"/>
      <c r="F7" s="62"/>
      <c r="G7" s="62"/>
      <c r="H7" s="62"/>
      <c r="I7" s="62"/>
    </row>
    <row r="8" spans="2:9" ht="15">
      <c r="B8" s="62"/>
      <c r="C8" s="62"/>
      <c r="D8" s="62"/>
      <c r="E8" s="62"/>
      <c r="F8" s="62"/>
      <c r="G8" s="62"/>
      <c r="H8" s="62"/>
      <c r="I8" s="62"/>
    </row>
    <row r="9" spans="2:9" ht="15">
      <c r="B9" s="62"/>
      <c r="C9" s="62"/>
      <c r="D9" s="62"/>
      <c r="E9" s="62"/>
      <c r="F9" s="62"/>
      <c r="G9" s="62"/>
      <c r="H9" s="62"/>
      <c r="I9" s="62"/>
    </row>
    <row r="10" spans="2:9" ht="15">
      <c r="B10" s="62"/>
      <c r="C10" s="62"/>
      <c r="D10" s="62"/>
      <c r="E10" s="62"/>
      <c r="F10" s="62"/>
      <c r="G10" s="62"/>
      <c r="H10" s="62"/>
      <c r="I10" s="62"/>
    </row>
    <row r="11" spans="2:9" ht="15">
      <c r="B11" s="62"/>
      <c r="C11" s="62"/>
      <c r="D11" s="62"/>
      <c r="E11" s="62"/>
      <c r="F11" s="62"/>
      <c r="G11" s="62"/>
      <c r="H11" s="62"/>
      <c r="I11" s="62"/>
    </row>
    <row r="12" spans="2:9" ht="15">
      <c r="B12" s="62"/>
      <c r="C12" s="62"/>
      <c r="D12" s="62"/>
      <c r="E12" s="62"/>
      <c r="F12" s="62"/>
      <c r="G12" s="62"/>
      <c r="H12" s="62"/>
      <c r="I12" s="62"/>
    </row>
    <row r="13" spans="2:9" ht="15">
      <c r="B13" s="62"/>
      <c r="C13" s="62"/>
      <c r="D13" s="62"/>
      <c r="E13" s="62"/>
      <c r="F13" s="62"/>
      <c r="G13" s="62"/>
      <c r="H13" s="62"/>
      <c r="I13" s="62"/>
    </row>
    <row r="14" spans="2:9" ht="15">
      <c r="B14" s="62"/>
      <c r="C14" s="62"/>
      <c r="D14" s="62"/>
      <c r="E14" s="62"/>
      <c r="F14" s="62"/>
      <c r="G14" s="62"/>
      <c r="H14" s="62"/>
      <c r="I14" s="62"/>
    </row>
    <row r="15" spans="2:9" ht="15">
      <c r="B15" s="62"/>
      <c r="C15" s="62"/>
      <c r="D15" s="62"/>
      <c r="E15" s="62"/>
      <c r="F15" s="62"/>
      <c r="G15" s="62"/>
      <c r="H15" s="62"/>
      <c r="I15" s="62"/>
    </row>
    <row r="16" spans="2:9" ht="15">
      <c r="B16" s="62"/>
      <c r="C16" s="62"/>
      <c r="D16" s="62"/>
      <c r="E16" s="62"/>
      <c r="F16" s="62"/>
      <c r="G16" s="62"/>
      <c r="H16" s="62"/>
      <c r="I16" s="62"/>
    </row>
    <row r="17" spans="2:9" ht="15">
      <c r="B17" s="62"/>
      <c r="C17" s="62"/>
      <c r="D17" s="62"/>
      <c r="E17" s="62"/>
      <c r="F17" s="62"/>
      <c r="G17" s="62"/>
      <c r="H17" s="62"/>
      <c r="I17" s="62"/>
    </row>
    <row r="18" spans="2:9" ht="15">
      <c r="B18" s="62"/>
      <c r="C18" s="62"/>
      <c r="D18" s="62"/>
      <c r="E18" s="62"/>
      <c r="F18" s="62"/>
      <c r="G18" s="62"/>
      <c r="H18" s="62"/>
      <c r="I18" s="62"/>
    </row>
    <row r="19" spans="2:9" ht="15">
      <c r="B19" s="62"/>
      <c r="C19" s="62"/>
      <c r="D19" s="62"/>
      <c r="E19" s="62"/>
      <c r="F19" s="62"/>
      <c r="G19" s="62"/>
      <c r="H19" s="62"/>
      <c r="I19" s="62"/>
    </row>
    <row r="20" spans="2:9" ht="15">
      <c r="B20" s="62"/>
      <c r="C20" s="62"/>
      <c r="D20" s="62"/>
      <c r="E20" s="62"/>
      <c r="F20" s="62"/>
      <c r="G20" s="62"/>
      <c r="H20" s="62"/>
      <c r="I20" s="62"/>
    </row>
    <row r="21" spans="2:9" ht="15">
      <c r="B21" s="62"/>
      <c r="C21" s="62"/>
      <c r="D21" s="62"/>
      <c r="E21" s="62"/>
      <c r="F21" s="62"/>
      <c r="G21" s="62"/>
      <c r="H21" s="62"/>
      <c r="I21" s="62"/>
    </row>
    <row r="22" spans="2:9" ht="15">
      <c r="B22" s="62"/>
      <c r="C22" s="62"/>
      <c r="D22" s="62"/>
      <c r="E22" s="62"/>
      <c r="F22" s="62"/>
      <c r="G22" s="62"/>
      <c r="H22" s="62"/>
      <c r="I22" s="62"/>
    </row>
    <row r="23" spans="2:9" ht="15">
      <c r="B23" s="62"/>
      <c r="C23" s="62"/>
      <c r="D23" s="62"/>
      <c r="E23" s="62"/>
      <c r="F23" s="62"/>
      <c r="G23" s="62"/>
      <c r="H23" s="62"/>
      <c r="I23" s="62"/>
    </row>
    <row r="24" spans="2:9" ht="15">
      <c r="B24" s="62"/>
      <c r="C24" s="62"/>
      <c r="D24" s="62"/>
      <c r="E24" s="62"/>
      <c r="F24" s="62"/>
      <c r="G24" s="62"/>
      <c r="H24" s="62"/>
      <c r="I24" s="62"/>
    </row>
    <row r="25" spans="2:9" ht="15">
      <c r="B25" s="62"/>
      <c r="C25" s="62"/>
      <c r="D25" s="62"/>
      <c r="E25" s="62"/>
      <c r="F25" s="62"/>
      <c r="G25" s="62"/>
      <c r="H25" s="62"/>
      <c r="I25" s="62"/>
    </row>
    <row r="26" spans="2:9" ht="15">
      <c r="B26" s="62"/>
      <c r="C26" s="62"/>
      <c r="D26" s="62"/>
      <c r="E26" s="62"/>
      <c r="F26" s="62"/>
      <c r="G26" s="62"/>
      <c r="H26" s="62"/>
      <c r="I26" s="62"/>
    </row>
    <row r="27" spans="2:9" ht="15">
      <c r="B27" s="62"/>
      <c r="C27" s="62"/>
      <c r="D27" s="62"/>
      <c r="E27" s="62"/>
      <c r="F27" s="62"/>
      <c r="G27" s="62"/>
      <c r="H27" s="62"/>
      <c r="I27" s="62"/>
    </row>
    <row r="28" spans="2:9" ht="15">
      <c r="B28" s="62"/>
      <c r="C28" s="62"/>
      <c r="D28" s="62"/>
      <c r="E28" s="62"/>
      <c r="F28" s="62"/>
      <c r="G28" s="62"/>
      <c r="H28" s="62"/>
      <c r="I28" s="62"/>
    </row>
    <row r="29" spans="2:9" ht="15">
      <c r="B29" s="62"/>
      <c r="C29" s="62"/>
      <c r="D29" s="62"/>
      <c r="E29" s="62"/>
      <c r="F29" s="62"/>
      <c r="G29" s="62"/>
      <c r="H29" s="62"/>
      <c r="I29" s="62"/>
    </row>
    <row r="30" spans="2:9" ht="15">
      <c r="B30" s="62"/>
      <c r="C30" s="62"/>
      <c r="D30" s="62"/>
      <c r="E30" s="62"/>
      <c r="F30" s="62"/>
      <c r="G30" s="62"/>
      <c r="H30" s="62"/>
      <c r="I30" s="62"/>
    </row>
    <row r="31" spans="2:9" ht="15">
      <c r="B31" s="62"/>
      <c r="C31" s="62"/>
      <c r="D31" s="62"/>
      <c r="E31" s="62"/>
      <c r="F31" s="62"/>
      <c r="G31" s="62"/>
      <c r="H31" s="62"/>
      <c r="I31" s="62"/>
    </row>
    <row r="32" spans="2:9" ht="15">
      <c r="B32" s="62"/>
      <c r="C32" s="62"/>
      <c r="D32" s="62"/>
      <c r="E32" s="62"/>
      <c r="F32" s="62"/>
      <c r="G32" s="62"/>
      <c r="H32" s="62"/>
      <c r="I32" s="62"/>
    </row>
    <row r="33" spans="2:9" ht="15">
      <c r="B33" s="62"/>
      <c r="C33" s="62"/>
      <c r="D33" s="62"/>
      <c r="E33" s="62"/>
      <c r="F33" s="62"/>
      <c r="G33" s="62"/>
      <c r="H33" s="62"/>
      <c r="I33" s="62"/>
    </row>
    <row r="34" spans="2:9" ht="15">
      <c r="B34" s="62"/>
      <c r="C34" s="62"/>
      <c r="D34" s="62"/>
      <c r="E34" s="62"/>
      <c r="F34" s="62"/>
      <c r="G34" s="62"/>
      <c r="H34" s="62"/>
      <c r="I34" s="62"/>
    </row>
    <row r="35" spans="2:9" ht="15">
      <c r="B35" s="62"/>
      <c r="C35" s="62"/>
      <c r="D35" s="62"/>
      <c r="E35" s="62"/>
      <c r="F35" s="62"/>
      <c r="G35" s="62"/>
      <c r="H35" s="62"/>
      <c r="I35" s="62"/>
    </row>
    <row r="36" spans="2:9" ht="52.5" customHeight="1">
      <c r="B36" s="62"/>
      <c r="C36" s="62"/>
      <c r="D36" s="62"/>
      <c r="E36" s="62"/>
      <c r="F36" s="62"/>
      <c r="G36" s="62"/>
      <c r="H36" s="62"/>
      <c r="I36" s="62"/>
    </row>
    <row r="37" spans="2:9" ht="15">
      <c r="B37" s="62"/>
      <c r="C37" s="62"/>
      <c r="D37" s="62"/>
      <c r="E37" s="62"/>
      <c r="F37" s="62"/>
      <c r="G37" s="62"/>
      <c r="H37" s="62"/>
      <c r="I37" s="62"/>
    </row>
    <row r="38" spans="2:9" ht="15">
      <c r="B38" s="62"/>
      <c r="C38" s="62"/>
      <c r="D38" s="62"/>
      <c r="E38" s="62"/>
      <c r="F38" s="62"/>
      <c r="G38" s="62"/>
      <c r="H38" s="62"/>
      <c r="I38" s="62"/>
    </row>
    <row r="39" spans="2:9" ht="15">
      <c r="B39" s="62"/>
      <c r="C39" s="62"/>
      <c r="D39" s="62"/>
      <c r="E39" s="62"/>
      <c r="F39" s="62"/>
      <c r="G39" s="62"/>
      <c r="H39" s="62"/>
      <c r="I39" s="62"/>
    </row>
    <row r="40" spans="2:9" ht="15">
      <c r="B40" s="62"/>
      <c r="C40" s="62"/>
      <c r="D40" s="62"/>
      <c r="E40" s="62"/>
      <c r="F40" s="62"/>
      <c r="G40" s="62"/>
      <c r="H40" s="62"/>
      <c r="I40" s="62"/>
    </row>
    <row r="41" spans="2:9" ht="15">
      <c r="B41" s="62"/>
      <c r="C41" s="62"/>
      <c r="D41" s="62"/>
      <c r="E41" s="62"/>
      <c r="F41" s="62"/>
      <c r="G41" s="62"/>
      <c r="H41" s="62"/>
      <c r="I41" s="62"/>
    </row>
    <row r="42" spans="2:9" ht="15">
      <c r="B42" s="62"/>
      <c r="C42" s="62"/>
      <c r="D42" s="62"/>
      <c r="E42" s="62"/>
      <c r="F42" s="62"/>
      <c r="G42" s="62"/>
      <c r="H42" s="62"/>
      <c r="I42" s="62"/>
    </row>
    <row r="43" spans="2:9" ht="15">
      <c r="B43" s="62"/>
      <c r="C43" s="62"/>
      <c r="D43" s="62"/>
      <c r="E43" s="62"/>
      <c r="F43" s="62"/>
      <c r="G43" s="62"/>
      <c r="H43" s="62"/>
      <c r="I43" s="62"/>
    </row>
    <row r="44" spans="2:9" ht="15">
      <c r="B44" s="62"/>
      <c r="C44" s="62"/>
      <c r="D44" s="62"/>
      <c r="E44" s="62"/>
      <c r="F44" s="62"/>
      <c r="G44" s="62"/>
      <c r="H44" s="62"/>
      <c r="I44" s="62"/>
    </row>
    <row r="45" spans="2:9" ht="15">
      <c r="B45" s="62"/>
      <c r="C45" s="62"/>
      <c r="D45" s="62"/>
      <c r="E45" s="62"/>
      <c r="F45" s="62"/>
      <c r="G45" s="62"/>
      <c r="H45" s="62"/>
      <c r="I45" s="62"/>
    </row>
    <row r="46" spans="2:9" ht="15">
      <c r="B46" s="62"/>
      <c r="C46" s="62"/>
      <c r="D46" s="62"/>
      <c r="E46" s="62"/>
      <c r="F46" s="62"/>
      <c r="G46" s="62"/>
      <c r="H46" s="62"/>
      <c r="I46" s="62"/>
    </row>
    <row r="47" spans="2:9" ht="15">
      <c r="B47" s="62"/>
      <c r="C47" s="62"/>
      <c r="D47" s="62"/>
      <c r="E47" s="62"/>
      <c r="F47" s="62"/>
      <c r="G47" s="62"/>
      <c r="H47" s="62"/>
      <c r="I47" s="62"/>
    </row>
    <row r="48" spans="2:9" ht="54" customHeight="1">
      <c r="B48" s="62"/>
      <c r="C48" s="62"/>
      <c r="D48" s="62"/>
      <c r="E48" s="62"/>
      <c r="F48" s="62"/>
      <c r="G48" s="62"/>
      <c r="H48" s="62"/>
      <c r="I48" s="62"/>
    </row>
    <row r="49" spans="2:9" ht="35.25" customHeight="1">
      <c r="B49" s="62"/>
      <c r="C49" s="62"/>
      <c r="D49" s="62"/>
      <c r="E49" s="62"/>
      <c r="F49" s="62"/>
      <c r="G49" s="62"/>
      <c r="H49" s="62"/>
      <c r="I49" s="62"/>
    </row>
    <row r="55" spans="2:9" ht="15">
      <c r="B55" s="62" t="s">
        <v>116</v>
      </c>
      <c r="C55" s="63"/>
      <c r="D55" s="63"/>
      <c r="E55" s="63"/>
      <c r="F55" s="63"/>
      <c r="G55" s="63"/>
      <c r="H55" s="63"/>
      <c r="I55" s="63"/>
    </row>
    <row r="56" spans="2:9" ht="15">
      <c r="B56" s="63"/>
      <c r="C56" s="63"/>
      <c r="D56" s="63"/>
      <c r="E56" s="63"/>
      <c r="F56" s="63"/>
      <c r="G56" s="63"/>
      <c r="H56" s="63"/>
      <c r="I56" s="63"/>
    </row>
    <row r="57" spans="2:9" ht="15">
      <c r="B57" s="63"/>
      <c r="C57" s="63"/>
      <c r="D57" s="63"/>
      <c r="E57" s="63"/>
      <c r="F57" s="63"/>
      <c r="G57" s="63"/>
      <c r="H57" s="63"/>
      <c r="I57" s="63"/>
    </row>
    <row r="58" spans="2:9" ht="15">
      <c r="B58" s="63"/>
      <c r="C58" s="63"/>
      <c r="D58" s="63"/>
      <c r="E58" s="63"/>
      <c r="F58" s="63"/>
      <c r="G58" s="63"/>
      <c r="H58" s="63"/>
      <c r="I58" s="63"/>
    </row>
    <row r="59" spans="2:9" ht="15">
      <c r="B59" s="63"/>
      <c r="C59" s="63"/>
      <c r="D59" s="63"/>
      <c r="E59" s="63"/>
      <c r="F59" s="63"/>
      <c r="G59" s="63"/>
      <c r="H59" s="63"/>
      <c r="I59" s="63"/>
    </row>
    <row r="60" spans="2:9" ht="15">
      <c r="B60" s="63"/>
      <c r="C60" s="63"/>
      <c r="D60" s="63"/>
      <c r="E60" s="63"/>
      <c r="F60" s="63"/>
      <c r="G60" s="63"/>
      <c r="H60" s="63"/>
      <c r="I60" s="63"/>
    </row>
    <row r="61" spans="2:9" ht="15">
      <c r="B61" s="63"/>
      <c r="C61" s="63"/>
      <c r="D61" s="63"/>
      <c r="E61" s="63"/>
      <c r="F61" s="63"/>
      <c r="G61" s="63"/>
      <c r="H61" s="63"/>
      <c r="I61" s="63"/>
    </row>
    <row r="62" spans="2:9" ht="15">
      <c r="B62" s="63"/>
      <c r="C62" s="63"/>
      <c r="D62" s="63"/>
      <c r="E62" s="63"/>
      <c r="F62" s="63"/>
      <c r="G62" s="63"/>
      <c r="H62" s="63"/>
      <c r="I62" s="63"/>
    </row>
    <row r="63" spans="2:9" ht="15">
      <c r="B63" s="63"/>
      <c r="C63" s="63"/>
      <c r="D63" s="63"/>
      <c r="E63" s="63"/>
      <c r="F63" s="63"/>
      <c r="G63" s="63"/>
      <c r="H63" s="63"/>
      <c r="I63" s="63"/>
    </row>
    <row r="64" spans="2:9" ht="15">
      <c r="B64" s="63"/>
      <c r="C64" s="63"/>
      <c r="D64" s="63"/>
      <c r="E64" s="63"/>
      <c r="F64" s="63"/>
      <c r="G64" s="63"/>
      <c r="H64" s="63"/>
      <c r="I64" s="63"/>
    </row>
    <row r="65" spans="2:9" ht="15">
      <c r="B65" s="63"/>
      <c r="C65" s="63"/>
      <c r="D65" s="63"/>
      <c r="E65" s="63"/>
      <c r="F65" s="63"/>
      <c r="G65" s="63"/>
      <c r="H65" s="63"/>
      <c r="I65" s="63"/>
    </row>
    <row r="66" spans="2:9" ht="15">
      <c r="B66" s="63"/>
      <c r="C66" s="63"/>
      <c r="D66" s="63"/>
      <c r="E66" s="63"/>
      <c r="F66" s="63"/>
      <c r="G66" s="63"/>
      <c r="H66" s="63"/>
      <c r="I66" s="63"/>
    </row>
    <row r="67" spans="2:9" ht="15">
      <c r="B67" s="63"/>
      <c r="C67" s="63"/>
      <c r="D67" s="63"/>
      <c r="E67" s="63"/>
      <c r="F67" s="63"/>
      <c r="G67" s="63"/>
      <c r="H67" s="63"/>
      <c r="I67" s="63"/>
    </row>
    <row r="68" spans="2:9" ht="15">
      <c r="B68" s="63"/>
      <c r="C68" s="63"/>
      <c r="D68" s="63"/>
      <c r="E68" s="63"/>
      <c r="F68" s="63"/>
      <c r="G68" s="63"/>
      <c r="H68" s="63"/>
      <c r="I68" s="63"/>
    </row>
    <row r="69" spans="2:9" ht="15">
      <c r="B69" s="63"/>
      <c r="C69" s="63"/>
      <c r="D69" s="63"/>
      <c r="E69" s="63"/>
      <c r="F69" s="63"/>
      <c r="G69" s="63"/>
      <c r="H69" s="63"/>
      <c r="I69" s="63"/>
    </row>
    <row r="70" spans="2:9" ht="15">
      <c r="B70" s="63"/>
      <c r="C70" s="63"/>
      <c r="D70" s="63"/>
      <c r="E70" s="63"/>
      <c r="F70" s="63"/>
      <c r="G70" s="63"/>
      <c r="H70" s="63"/>
      <c r="I70" s="63"/>
    </row>
    <row r="71" spans="2:9" ht="15">
      <c r="B71" s="63"/>
      <c r="C71" s="63"/>
      <c r="D71" s="63"/>
      <c r="E71" s="63"/>
      <c r="F71" s="63"/>
      <c r="G71" s="63"/>
      <c r="H71" s="63"/>
      <c r="I71" s="63"/>
    </row>
    <row r="72" spans="2:9" ht="15">
      <c r="B72" s="63"/>
      <c r="C72" s="63"/>
      <c r="D72" s="63"/>
      <c r="E72" s="63"/>
      <c r="F72" s="63"/>
      <c r="G72" s="63"/>
      <c r="H72" s="63"/>
      <c r="I72" s="63"/>
    </row>
    <row r="73" spans="2:9" ht="15">
      <c r="B73" s="63"/>
      <c r="C73" s="63"/>
      <c r="D73" s="63"/>
      <c r="E73" s="63"/>
      <c r="F73" s="63"/>
      <c r="G73" s="63"/>
      <c r="H73" s="63"/>
      <c r="I73" s="63"/>
    </row>
    <row r="74" spans="2:9" ht="15">
      <c r="B74" s="63"/>
      <c r="C74" s="63"/>
      <c r="D74" s="63"/>
      <c r="E74" s="63"/>
      <c r="F74" s="63"/>
      <c r="G74" s="63"/>
      <c r="H74" s="63"/>
      <c r="I74" s="63"/>
    </row>
    <row r="75" spans="2:9" ht="15">
      <c r="B75" s="63"/>
      <c r="C75" s="63"/>
      <c r="D75" s="63"/>
      <c r="E75" s="63"/>
      <c r="F75" s="63"/>
      <c r="G75" s="63"/>
      <c r="H75" s="63"/>
      <c r="I75" s="63"/>
    </row>
    <row r="76" spans="2:9" ht="15">
      <c r="B76" s="63"/>
      <c r="C76" s="63"/>
      <c r="D76" s="63"/>
      <c r="E76" s="63"/>
      <c r="F76" s="63"/>
      <c r="G76" s="63"/>
      <c r="H76" s="63"/>
      <c r="I76" s="63"/>
    </row>
    <row r="77" spans="2:9" ht="15">
      <c r="B77" s="63"/>
      <c r="C77" s="63"/>
      <c r="D77" s="63"/>
      <c r="E77" s="63"/>
      <c r="F77" s="63"/>
      <c r="G77" s="63"/>
      <c r="H77" s="63"/>
      <c r="I77" s="63"/>
    </row>
    <row r="78" spans="2:9" ht="15">
      <c r="B78" s="63"/>
      <c r="C78" s="63"/>
      <c r="D78" s="63"/>
      <c r="E78" s="63"/>
      <c r="F78" s="63"/>
      <c r="G78" s="63"/>
      <c r="H78" s="63"/>
      <c r="I78" s="63"/>
    </row>
    <row r="79" spans="2:9" ht="15">
      <c r="B79" s="63"/>
      <c r="C79" s="63"/>
      <c r="D79" s="63"/>
      <c r="E79" s="63"/>
      <c r="F79" s="63"/>
      <c r="G79" s="63"/>
      <c r="H79" s="63"/>
      <c r="I79" s="63"/>
    </row>
    <row r="80" spans="2:9" ht="15">
      <c r="B80" s="63"/>
      <c r="C80" s="63"/>
      <c r="D80" s="63"/>
      <c r="E80" s="63"/>
      <c r="F80" s="63"/>
      <c r="G80" s="63"/>
      <c r="H80" s="63"/>
      <c r="I80" s="63"/>
    </row>
    <row r="81" spans="2:9" ht="15">
      <c r="B81" s="63"/>
      <c r="C81" s="63"/>
      <c r="D81" s="63"/>
      <c r="E81" s="63"/>
      <c r="F81" s="63"/>
      <c r="G81" s="63"/>
      <c r="H81" s="63"/>
      <c r="I81" s="63"/>
    </row>
    <row r="82" spans="2:9" ht="15">
      <c r="B82" s="63"/>
      <c r="C82" s="63"/>
      <c r="D82" s="63"/>
      <c r="E82" s="63"/>
      <c r="F82" s="63"/>
      <c r="G82" s="63"/>
      <c r="H82" s="63"/>
      <c r="I82" s="63"/>
    </row>
    <row r="83" spans="2:9" ht="15">
      <c r="B83" s="63"/>
      <c r="C83" s="63"/>
      <c r="D83" s="63"/>
      <c r="E83" s="63"/>
      <c r="F83" s="63"/>
      <c r="G83" s="63"/>
      <c r="H83" s="63"/>
      <c r="I83" s="63"/>
    </row>
    <row r="84" spans="2:9" ht="15">
      <c r="B84" s="63"/>
      <c r="C84" s="63"/>
      <c r="D84" s="63"/>
      <c r="E84" s="63"/>
      <c r="F84" s="63"/>
      <c r="G84" s="63"/>
      <c r="H84" s="63"/>
      <c r="I84" s="63"/>
    </row>
    <row r="85" spans="2:9" ht="15">
      <c r="B85" s="63"/>
      <c r="C85" s="63"/>
      <c r="D85" s="63"/>
      <c r="E85" s="63"/>
      <c r="F85" s="63"/>
      <c r="G85" s="63"/>
      <c r="H85" s="63"/>
      <c r="I85" s="63"/>
    </row>
    <row r="86" spans="2:9" ht="15">
      <c r="B86" s="63"/>
      <c r="C86" s="63"/>
      <c r="D86" s="63"/>
      <c r="E86" s="63"/>
      <c r="F86" s="63"/>
      <c r="G86" s="63"/>
      <c r="H86" s="63"/>
      <c r="I86" s="63"/>
    </row>
    <row r="87" spans="2:9" ht="15">
      <c r="B87" s="63"/>
      <c r="C87" s="63"/>
      <c r="D87" s="63"/>
      <c r="E87" s="63"/>
      <c r="F87" s="63"/>
      <c r="G87" s="63"/>
      <c r="H87" s="63"/>
      <c r="I87" s="63"/>
    </row>
  </sheetData>
  <sheetProtection sheet="1" objects="1" scenarios="1" selectLockedCells="1"/>
  <mergeCells count="4">
    <mergeCell ref="C3:H3"/>
    <mergeCell ref="B5:F5"/>
    <mergeCell ref="B6:I49"/>
    <mergeCell ref="B55:I87"/>
  </mergeCells>
  <printOptions/>
  <pageMargins left="0.7" right="0.7" top="0.75" bottom="0.75" header="0.3" footer="0.3"/>
  <pageSetup horizontalDpi="600" verticalDpi="600" orientation="portrait" paperSize="9" scale="87" r:id="rId1"/>
  <rowBreaks count="1" manualBreakCount="1">
    <brk id="5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29"/>
  <sheetViews>
    <sheetView zoomScale="90" zoomScaleNormal="90" zoomScalePageLayoutView="0" workbookViewId="0" topLeftCell="A1">
      <selection activeCell="C24" sqref="C24"/>
    </sheetView>
  </sheetViews>
  <sheetFormatPr defaultColWidth="9.00390625" defaultRowHeight="15"/>
  <cols>
    <col min="1" max="1" width="9.00390625" style="3" customWidth="1"/>
    <col min="2" max="2" width="49.7109375" style="3" customWidth="1"/>
    <col min="3" max="3" width="41.421875" style="3" customWidth="1"/>
    <col min="4" max="4" width="32.00390625" style="13" customWidth="1"/>
    <col min="5" max="5" width="6.421875" style="13" customWidth="1"/>
    <col min="6" max="10" width="9.00390625" style="13" customWidth="1"/>
    <col min="11" max="16384" width="9.00390625" style="3" customWidth="1"/>
  </cols>
  <sheetData>
    <row r="1" ht="4.5" customHeight="1"/>
    <row r="2" ht="6.75" customHeight="1"/>
    <row r="3" spans="2:6" ht="29.25" customHeight="1">
      <c r="B3" s="34" t="s">
        <v>52</v>
      </c>
      <c r="E3" s="13" t="s">
        <v>39</v>
      </c>
      <c r="F3" s="13" t="s">
        <v>40</v>
      </c>
    </row>
    <row r="4" spans="2:6" ht="15">
      <c r="B4" s="4" t="s">
        <v>21</v>
      </c>
      <c r="C4" s="17" t="s">
        <v>110</v>
      </c>
      <c r="D4" s="9">
        <f>+IF(E4=0,"&lt;-----Kötelezően kitöltendő!","")</f>
      </c>
      <c r="E4" s="13">
        <f>+IF(ISBLANK(C4),0,1)</f>
        <v>1</v>
      </c>
      <c r="F4" s="13">
        <f>+PRODUCT(E4,E6,E8,E9,E10,E12,E14,E16,E18,E20,E22,E24,E26)</f>
        <v>1</v>
      </c>
    </row>
    <row r="5" spans="1:4" ht="4.5" customHeight="1">
      <c r="A5" s="13"/>
      <c r="D5" s="14"/>
    </row>
    <row r="6" spans="1:5" ht="15">
      <c r="A6" s="13"/>
      <c r="B6" s="4" t="s">
        <v>22</v>
      </c>
      <c r="C6" s="18">
        <v>15348393205</v>
      </c>
      <c r="D6" s="10">
        <f>+IF(E6=0,"&lt;-----Kötelezően kitöltendő!","")</f>
      </c>
      <c r="E6" s="13">
        <f>+IF(ISBLANK(C6),0,1)</f>
        <v>1</v>
      </c>
    </row>
    <row r="7" spans="1:4" ht="4.5" customHeight="1">
      <c r="A7" s="13"/>
      <c r="D7" s="14"/>
    </row>
    <row r="8" spans="1:5" ht="15">
      <c r="A8" s="13"/>
      <c r="B8" s="4" t="s">
        <v>23</v>
      </c>
      <c r="C8" s="17" t="s">
        <v>111</v>
      </c>
      <c r="D8" s="11">
        <f>+IF(E8=0,"&lt;-----Kötelezően kitöltendő!","")</f>
      </c>
      <c r="E8" s="13">
        <f>+IF(ISBLANK(C8),0,1)</f>
        <v>1</v>
      </c>
    </row>
    <row r="9" spans="1:9" ht="15">
      <c r="A9" s="13"/>
      <c r="B9" s="4" t="s">
        <v>38</v>
      </c>
      <c r="C9" s="17" t="s">
        <v>25</v>
      </c>
      <c r="D9" s="8">
        <f>+IF(E9=0,"&lt;-----Kötelezően kitöltendő!","")</f>
      </c>
      <c r="E9" s="13">
        <f>+IF(ISBLANK(C9),0,1)</f>
        <v>1</v>
      </c>
      <c r="H9" s="13" t="s">
        <v>24</v>
      </c>
      <c r="I9" s="13">
        <v>0</v>
      </c>
    </row>
    <row r="10" spans="1:9" ht="15">
      <c r="A10" s="13">
        <f>+IF(C9=H10,0,1)</f>
        <v>0</v>
      </c>
      <c r="B10" s="4" t="s">
        <v>37</v>
      </c>
      <c r="C10" s="17" t="s">
        <v>112</v>
      </c>
      <c r="D10" s="9">
        <f>+IF(E10=0,"&lt;-----Kötelezően kitöltendő!","")</f>
      </c>
      <c r="E10" s="13">
        <f>+IF(A10=1,1,IF(ISBLANK(C10),0,1))</f>
        <v>1</v>
      </c>
      <c r="H10" s="13" t="s">
        <v>25</v>
      </c>
      <c r="I10" s="13">
        <v>1</v>
      </c>
    </row>
    <row r="11" spans="1:4" ht="4.5" customHeight="1">
      <c r="A11" s="13"/>
      <c r="D11" s="14"/>
    </row>
    <row r="12" spans="1:5" ht="15">
      <c r="A12" s="13"/>
      <c r="B12" s="4" t="s">
        <v>26</v>
      </c>
      <c r="C12" s="17" t="s">
        <v>113</v>
      </c>
      <c r="D12" s="10">
        <f>+IF(E12=0,"&lt;-----Kötelezően kitöltendő!","")</f>
      </c>
      <c r="E12" s="13">
        <f>+IF(ISBLANK(C12),0,1)</f>
        <v>1</v>
      </c>
    </row>
    <row r="13" spans="1:4" ht="4.5" customHeight="1">
      <c r="A13" s="13"/>
      <c r="D13" s="14"/>
    </row>
    <row r="14" spans="1:5" ht="15">
      <c r="A14" s="13"/>
      <c r="B14" s="4" t="s">
        <v>105</v>
      </c>
      <c r="C14" s="17">
        <v>2010</v>
      </c>
      <c r="D14" s="10">
        <f>+IF(E14=0,"&lt;-----Kötelezően kitöltendő!","")</f>
      </c>
      <c r="E14" s="13">
        <f>+IF(ISBLANK(C14),0,1)</f>
        <v>1</v>
      </c>
    </row>
    <row r="15" spans="1:4" ht="4.5" customHeight="1">
      <c r="A15" s="13"/>
      <c r="D15" s="14"/>
    </row>
    <row r="16" spans="1:5" ht="15">
      <c r="A16" s="13"/>
      <c r="B16" s="4" t="s">
        <v>55</v>
      </c>
      <c r="C16" s="17">
        <v>2012</v>
      </c>
      <c r="D16" s="10">
        <f>+IF(E16=0,"&lt;-----Kötelezően kitöltendő!","")</f>
      </c>
      <c r="E16" s="13">
        <f>+IF(ISBLANK(C16),0,1)</f>
        <v>1</v>
      </c>
    </row>
    <row r="17" ht="4.5" customHeight="1">
      <c r="D17" s="14"/>
    </row>
    <row r="18" spans="2:5" ht="15">
      <c r="B18" s="4" t="s">
        <v>104</v>
      </c>
      <c r="C18" s="17">
        <v>5</v>
      </c>
      <c r="D18" s="10">
        <f>+IF(E18=0,"&lt;-----Kötelezően kitöltendő!","")</f>
      </c>
      <c r="E18" s="13">
        <f>+IF(ISBLANK(C18),0,1)</f>
        <v>1</v>
      </c>
    </row>
    <row r="19" ht="4.5" customHeight="1">
      <c r="D19" s="14"/>
    </row>
    <row r="20" spans="2:5" ht="15">
      <c r="B20" s="4" t="s">
        <v>54</v>
      </c>
      <c r="C20" s="37">
        <v>300709884</v>
      </c>
      <c r="D20" s="10">
        <f>+IF(E20=0,"&lt;-----Kötelezően kitöltendő!","")</f>
      </c>
      <c r="E20" s="13">
        <f>+IF(ISBLANK(C20),0,1)</f>
        <v>1</v>
      </c>
    </row>
    <row r="21" ht="4.5" customHeight="1">
      <c r="D21" s="14"/>
    </row>
    <row r="22" spans="2:5" ht="15">
      <c r="B22" s="4" t="s">
        <v>56</v>
      </c>
      <c r="C22" s="37">
        <v>285674390</v>
      </c>
      <c r="D22" s="11">
        <f>+IF(E22=0,"&lt;-----Kötelezően kitöltendő!","")</f>
      </c>
      <c r="E22" s="13">
        <f>+IF(ISBLANK(C22),0,1)</f>
        <v>1</v>
      </c>
    </row>
    <row r="23" ht="4.5" customHeight="1">
      <c r="D23" s="15"/>
    </row>
    <row r="24" spans="2:9" ht="15">
      <c r="B24" s="4" t="s">
        <v>27</v>
      </c>
      <c r="C24" s="17" t="s">
        <v>29</v>
      </c>
      <c r="D24" s="8">
        <f>+IF(E24=0,"&lt;-----Kötelezően kitöltendő!","")</f>
      </c>
      <c r="E24" s="13">
        <f>+IF(ISBLANK(C24),0,1)</f>
        <v>1</v>
      </c>
      <c r="H24" s="13" t="s">
        <v>28</v>
      </c>
      <c r="I24" s="13">
        <v>1</v>
      </c>
    </row>
    <row r="25" spans="4:9" ht="4.5" customHeight="1">
      <c r="D25" s="15"/>
      <c r="H25" s="13" t="s">
        <v>29</v>
      </c>
      <c r="I25" s="13">
        <v>0</v>
      </c>
    </row>
    <row r="26" spans="2:5" ht="15">
      <c r="B26" s="4" t="s">
        <v>106</v>
      </c>
      <c r="C26" s="58" t="s">
        <v>114</v>
      </c>
      <c r="D26" s="8">
        <f>+IF(E26=0,"&lt;-----Kötelezően kitöltendő!","")</f>
      </c>
      <c r="E26" s="13">
        <f>+IF(ISBLANK(C26),0,1)</f>
        <v>1</v>
      </c>
    </row>
    <row r="28" spans="2:3" ht="24" customHeight="1">
      <c r="B28" s="6" t="s">
        <v>41</v>
      </c>
      <c r="C28" s="6" t="s">
        <v>101</v>
      </c>
    </row>
    <row r="29" spans="2:3" ht="25.5" customHeight="1">
      <c r="B29" s="7" t="s">
        <v>42</v>
      </c>
      <c r="C29" s="7" t="s">
        <v>42</v>
      </c>
    </row>
  </sheetData>
  <sheetProtection sheet="1" objects="1" scenarios="1" selectLockedCells="1"/>
  <conditionalFormatting sqref="B10:C10">
    <cfRule type="expression" priority="4" dxfId="2">
      <formula>$A$10=1</formula>
    </cfRule>
  </conditionalFormatting>
  <conditionalFormatting sqref="D24">
    <cfRule type="expression" priority="3" dxfId="2">
      <formula>E24=1</formula>
    </cfRule>
  </conditionalFormatting>
  <conditionalFormatting sqref="D4:D22">
    <cfRule type="expression" priority="2" dxfId="2">
      <formula>E4=1</formula>
    </cfRule>
  </conditionalFormatting>
  <conditionalFormatting sqref="D26">
    <cfRule type="expression" priority="1" dxfId="2">
      <formula>E26=1</formula>
    </cfRule>
  </conditionalFormatting>
  <dataValidations count="9">
    <dataValidation type="list" allowBlank="1" showInputMessage="1" showErrorMessage="1" sqref="C9">
      <formula1>$H$9:$H$10</formula1>
    </dataValidation>
    <dataValidation type="list" allowBlank="1" showInputMessage="1" showErrorMessage="1" sqref="C24">
      <formula1>$H$24:$H$25</formula1>
    </dataValidation>
    <dataValidation type="whole" allowBlank="1" showInputMessage="1" showErrorMessage="1" errorTitle="Hibás érték" error="2005-2015 közötti évszám adható meg!" sqref="C14">
      <formula1>2005</formula1>
      <formula2>2015</formula2>
    </dataValidation>
    <dataValidation type="whole" operator="greaterThan" allowBlank="1" showInputMessage="1" showErrorMessage="1" errorTitle="Hibás érték" error="A működés első éve nem lehet korábbi, mint a beruházás első éve!&#10;" sqref="C16">
      <formula1>C14</formula1>
    </dataValidation>
    <dataValidation type="whole" allowBlank="1" showInputMessage="1" showErrorMessage="1" errorTitle="Hibás érték" error="5 és 30 év közötti időszak választható" sqref="C18">
      <formula1>5</formula1>
      <formula2>30</formula2>
    </dataValidation>
    <dataValidation type="whole" operator="greaterThan" allowBlank="1" showInputMessage="1" showErrorMessage="1" prompt="Pozitív egész érték adható meg! Kérem, a pontos összeget adja meg!&#10;" sqref="C20">
      <formula1>0</formula1>
    </dataValidation>
    <dataValidation type="whole" operator="lessThanOrEqual" allowBlank="1" showInputMessage="1" showErrorMessage="1" prompt="Pozitív egész érték adható meg! Kérem, a pontos összeget adja meg!" errorTitle="Hibás érték" error="A kifizetett támogatás nem lehet nagyobb az összes elszámolt költségnél!" sqref="C22">
      <formula1>C20</formula1>
    </dataValidation>
    <dataValidation type="whole" allowBlank="1" showInputMessage="1" showErrorMessage="1" errorTitle="Hibás érték" error="Kérem, adja meg az adószámát kötőjelek nélkül!" sqref="C6">
      <formula1>10000000000</formula1>
      <formula2>99999999999</formula2>
    </dataValidation>
    <dataValidation allowBlank="1" showInputMessage="1" showErrorMessage="1" prompt="Kérem, adja meg vállalkozásának székhelyét!&#10;" sqref="C2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5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5"/>
  <cols>
    <col min="1" max="1" width="3.7109375" style="1" customWidth="1"/>
    <col min="2" max="2" width="43.421875" style="1" customWidth="1"/>
    <col min="3" max="3" width="19.7109375" style="1" customWidth="1"/>
    <col min="4" max="4" width="19.8515625" style="1" bestFit="1" customWidth="1"/>
    <col min="5" max="6" width="18.28125" style="1" bestFit="1" customWidth="1"/>
    <col min="7" max="8" width="19.8515625" style="1" bestFit="1" customWidth="1"/>
    <col min="9" max="9" width="15.8515625" style="1" bestFit="1" customWidth="1"/>
    <col min="10" max="10" width="16.8515625" style="1" bestFit="1" customWidth="1"/>
    <col min="11" max="11" width="18.8515625" style="1" bestFit="1" customWidth="1"/>
    <col min="12" max="12" width="17.8515625" style="1" bestFit="1" customWidth="1"/>
    <col min="13" max="13" width="22.28125" style="1" bestFit="1" customWidth="1"/>
    <col min="14" max="15" width="20.28125" style="1" bestFit="1" customWidth="1"/>
    <col min="16" max="16" width="18.8515625" style="1" bestFit="1" customWidth="1"/>
    <col min="17" max="17" width="20.28125" style="1" bestFit="1" customWidth="1"/>
    <col min="18" max="18" width="18.8515625" style="1" bestFit="1" customWidth="1"/>
    <col min="19" max="20" width="18.28125" style="1" bestFit="1" customWidth="1"/>
    <col min="21" max="21" width="19.8515625" style="1" bestFit="1" customWidth="1"/>
    <col min="22" max="22" width="19.28125" style="1" bestFit="1" customWidth="1"/>
    <col min="23" max="23" width="22.7109375" style="1" bestFit="1" customWidth="1"/>
    <col min="24" max="24" width="18.8515625" style="1" bestFit="1" customWidth="1"/>
    <col min="25" max="26" width="18.28125" style="1" bestFit="1" customWidth="1"/>
    <col min="27" max="27" width="25.140625" style="1" bestFit="1" customWidth="1"/>
    <col min="28" max="29" width="24.7109375" style="1" bestFit="1" customWidth="1"/>
    <col min="30" max="30" width="25.57421875" style="1" bestFit="1" customWidth="1"/>
    <col min="31" max="32" width="24.140625" style="1" bestFit="1" customWidth="1"/>
    <col min="33" max="33" width="25.57421875" style="1" bestFit="1" customWidth="1"/>
    <col min="34" max="16384" width="9.00390625" style="1" customWidth="1"/>
  </cols>
  <sheetData>
    <row r="1" spans="1:2" s="5" customFormat="1" ht="9" customHeight="1">
      <c r="A1" s="5">
        <f>+A29*A30</f>
        <v>0</v>
      </c>
      <c r="B1" s="5" t="s">
        <v>45</v>
      </c>
    </row>
    <row r="2" ht="6" customHeight="1"/>
    <row r="3" spans="2:33" s="5" customFormat="1" ht="33" customHeight="1">
      <c r="B3" s="34" t="s">
        <v>51</v>
      </c>
      <c r="D3" s="5">
        <v>1</v>
      </c>
      <c r="E3" s="5">
        <f>+D3+1</f>
        <v>2</v>
      </c>
      <c r="F3" s="5">
        <f aca="true" t="shared" si="0" ref="F3:AG3">+E3+1</f>
        <v>3</v>
      </c>
      <c r="G3" s="5">
        <f t="shared" si="0"/>
        <v>4</v>
      </c>
      <c r="H3" s="5">
        <f t="shared" si="0"/>
        <v>5</v>
      </c>
      <c r="I3" s="5">
        <f t="shared" si="0"/>
        <v>6</v>
      </c>
      <c r="J3" s="5">
        <f t="shared" si="0"/>
        <v>7</v>
      </c>
      <c r="K3" s="5">
        <f t="shared" si="0"/>
        <v>8</v>
      </c>
      <c r="L3" s="5">
        <f t="shared" si="0"/>
        <v>9</v>
      </c>
      <c r="M3" s="5">
        <f t="shared" si="0"/>
        <v>10</v>
      </c>
      <c r="N3" s="5">
        <f t="shared" si="0"/>
        <v>11</v>
      </c>
      <c r="O3" s="5">
        <f t="shared" si="0"/>
        <v>12</v>
      </c>
      <c r="P3" s="5">
        <f t="shared" si="0"/>
        <v>13</v>
      </c>
      <c r="Q3" s="5">
        <f t="shared" si="0"/>
        <v>14</v>
      </c>
      <c r="R3" s="5">
        <f t="shared" si="0"/>
        <v>15</v>
      </c>
      <c r="S3" s="5">
        <f t="shared" si="0"/>
        <v>16</v>
      </c>
      <c r="T3" s="5">
        <f t="shared" si="0"/>
        <v>17</v>
      </c>
      <c r="U3" s="5">
        <f t="shared" si="0"/>
        <v>18</v>
      </c>
      <c r="V3" s="5">
        <f t="shared" si="0"/>
        <v>19</v>
      </c>
      <c r="W3" s="5">
        <f t="shared" si="0"/>
        <v>20</v>
      </c>
      <c r="X3" s="5">
        <f t="shared" si="0"/>
        <v>21</v>
      </c>
      <c r="Y3" s="5">
        <f t="shared" si="0"/>
        <v>22</v>
      </c>
      <c r="Z3" s="5">
        <f t="shared" si="0"/>
        <v>23</v>
      </c>
      <c r="AA3" s="5">
        <f t="shared" si="0"/>
        <v>24</v>
      </c>
      <c r="AB3" s="5">
        <f t="shared" si="0"/>
        <v>25</v>
      </c>
      <c r="AC3" s="5">
        <f t="shared" si="0"/>
        <v>26</v>
      </c>
      <c r="AD3" s="5">
        <f t="shared" si="0"/>
        <v>27</v>
      </c>
      <c r="AE3" s="5">
        <f t="shared" si="0"/>
        <v>28</v>
      </c>
      <c r="AF3" s="5">
        <f t="shared" si="0"/>
        <v>29</v>
      </c>
      <c r="AG3" s="5">
        <f t="shared" si="0"/>
        <v>30</v>
      </c>
    </row>
    <row r="4" spans="2:33" ht="15">
      <c r="B4" s="64" t="s">
        <v>0</v>
      </c>
      <c r="C4" s="65" t="s">
        <v>1</v>
      </c>
      <c r="D4" s="46" t="str">
        <f>+IF(D5&lt;Alapadatok!$C$16,"Beruházási időszak","Működési időszak")</f>
        <v>Beruházási időszak</v>
      </c>
      <c r="E4" s="46" t="str">
        <f>+IF(E5&lt;Alapadatok!$C$16,"Beruházási időszak","Működési időszak")</f>
        <v>Beruházási időszak</v>
      </c>
      <c r="F4" s="46" t="str">
        <f>+IF(F5&lt;Alapadatok!$C$16,"Beruházási időszak","Működési időszak")</f>
        <v>Működési időszak</v>
      </c>
      <c r="G4" s="46" t="str">
        <f>+IF(G5&lt;Alapadatok!$C$16,"Beruházási időszak","Működési időszak")</f>
        <v>Működési időszak</v>
      </c>
      <c r="H4" s="46" t="str">
        <f>+IF(H5&lt;Alapadatok!$C$16,"Beruházási időszak","Működési időszak")</f>
        <v>Működési időszak</v>
      </c>
      <c r="I4" s="46" t="str">
        <f>+IF(I5&lt;Alapadatok!$C$16,"Beruházási időszak","Működési időszak")</f>
        <v>Beruházási időszak</v>
      </c>
      <c r="J4" s="46" t="str">
        <f>+IF(J5&lt;Alapadatok!$C$16,"Beruházási időszak","Működési időszak")</f>
        <v>Beruházási időszak</v>
      </c>
      <c r="K4" s="46" t="str">
        <f>+IF(K5&lt;Alapadatok!$C$16,"Beruházási időszak","Működési időszak")</f>
        <v>Beruházási időszak</v>
      </c>
      <c r="L4" s="46" t="str">
        <f>+IF(L5&lt;Alapadatok!$C$16,"Beruházási időszak","Működési időszak")</f>
        <v>Beruházási időszak</v>
      </c>
      <c r="M4" s="46" t="str">
        <f>+IF(M5&lt;Alapadatok!$C$16,"Beruházási időszak","Működési időszak")</f>
        <v>Beruházási időszak</v>
      </c>
      <c r="N4" s="46" t="str">
        <f>+IF(N5&lt;Alapadatok!$C$16,"Beruházási időszak","Működési időszak")</f>
        <v>Beruházási időszak</v>
      </c>
      <c r="O4" s="46" t="str">
        <f>+IF(O5&lt;Alapadatok!$C$16,"Beruházási időszak","Működési időszak")</f>
        <v>Beruházási időszak</v>
      </c>
      <c r="P4" s="46" t="str">
        <f>+IF(P5&lt;Alapadatok!$C$16,"Beruházási időszak","Működési időszak")</f>
        <v>Beruházási időszak</v>
      </c>
      <c r="Q4" s="46" t="str">
        <f>+IF(Q5&lt;Alapadatok!$C$16,"Beruházási időszak","Működési időszak")</f>
        <v>Beruházási időszak</v>
      </c>
      <c r="R4" s="46" t="str">
        <f>+IF(R5&lt;Alapadatok!$C$16,"Beruházási időszak","Működési időszak")</f>
        <v>Beruházási időszak</v>
      </c>
      <c r="S4" s="46" t="str">
        <f>+IF(S5&lt;Alapadatok!$C$16,"Beruházási időszak","Működési időszak")</f>
        <v>Beruházási időszak</v>
      </c>
      <c r="T4" s="46" t="str">
        <f>+IF(T5&lt;Alapadatok!$C$16,"Beruházási időszak","Működési időszak")</f>
        <v>Beruházási időszak</v>
      </c>
      <c r="U4" s="46" t="str">
        <f>+IF(U5&lt;Alapadatok!$C$16,"Beruházási időszak","Működési időszak")</f>
        <v>Beruházási időszak</v>
      </c>
      <c r="V4" s="46" t="str">
        <f>+IF(V5&lt;Alapadatok!$C$16,"Beruházási időszak","Működési időszak")</f>
        <v>Beruházási időszak</v>
      </c>
      <c r="W4" s="46" t="str">
        <f>+IF(W5&lt;Alapadatok!$C$16,"Beruházási időszak","Működési időszak")</f>
        <v>Beruházási időszak</v>
      </c>
      <c r="X4" s="46" t="str">
        <f>+IF(X5&lt;Alapadatok!$C$16,"Beruházási időszak","Működési időszak")</f>
        <v>Beruházási időszak</v>
      </c>
      <c r="Y4" s="46" t="str">
        <f>+IF(Y5&lt;Alapadatok!$C$16,"Beruházási időszak","Működési időszak")</f>
        <v>Beruházási időszak</v>
      </c>
      <c r="Z4" s="46" t="str">
        <f>+IF(Z5&lt;Alapadatok!$C$16,"Beruházási időszak","Működési időszak")</f>
        <v>Beruházási időszak</v>
      </c>
      <c r="AA4" s="46" t="str">
        <f>+IF(AA5&lt;Alapadatok!$C$16,"Beruházási időszak","Működési időszak")</f>
        <v>Beruházási időszak</v>
      </c>
      <c r="AB4" s="46" t="str">
        <f>+IF(AB5&lt;Alapadatok!$C$16,"Beruházási időszak","Működési időszak")</f>
        <v>Beruházási időszak</v>
      </c>
      <c r="AC4" s="46" t="str">
        <f>+IF(AC5&lt;Alapadatok!$C$16,"Beruházási időszak","Működési időszak")</f>
        <v>Beruházási időszak</v>
      </c>
      <c r="AD4" s="46" t="str">
        <f>+IF(AD5&lt;Alapadatok!$C$16,"Beruházási időszak","Működési időszak")</f>
        <v>Beruházási időszak</v>
      </c>
      <c r="AE4" s="46" t="str">
        <f>+IF(AE5&lt;Alapadatok!$C$16,"Beruházási időszak","Működési időszak")</f>
        <v>Beruházási időszak</v>
      </c>
      <c r="AF4" s="46" t="str">
        <f>+IF(AF5&lt;Alapadatok!$C$16,"Beruházási időszak","Működési időszak")</f>
        <v>Beruházási időszak</v>
      </c>
      <c r="AG4" s="46" t="str">
        <f>+IF(AG5&lt;Alapadatok!$C$16,"Beruházási időszak","Működési időszak")</f>
        <v>Beruházási időszak</v>
      </c>
    </row>
    <row r="5" spans="2:38" s="2" customFormat="1" ht="15">
      <c r="B5" s="64"/>
      <c r="C5" s="65"/>
      <c r="D5" s="46">
        <f>+Alapadatok!C14</f>
        <v>2010</v>
      </c>
      <c r="E5" s="46">
        <f>+IF(OR((D5+1)&gt;(Alapadatok!$C$14+Alapadatok!$C$18-1),D5=0),0,'Pénzügyi mutatók'!D5+1)</f>
        <v>2011</v>
      </c>
      <c r="F5" s="46">
        <f>+IF(OR((E5+1)&gt;(Alapadatok!$C$14+Alapadatok!$C$18-1),E5=0),0,'Pénzügyi mutatók'!E5+1)</f>
        <v>2012</v>
      </c>
      <c r="G5" s="46">
        <f>+IF(OR((F5+1)&gt;(Alapadatok!$C$14+Alapadatok!$C$18-1),F5=0),0,'Pénzügyi mutatók'!F5+1)</f>
        <v>2013</v>
      </c>
      <c r="H5" s="46">
        <f>+IF(OR((G5+1)&gt;(Alapadatok!$C$14+Alapadatok!$C$18-1),G5=0),0,'Pénzügyi mutatók'!G5+1)</f>
        <v>2014</v>
      </c>
      <c r="I5" s="46">
        <f>+IF(OR((H5+1)&gt;(Alapadatok!$C$14+Alapadatok!$C$18-1),H5=0),0,'Pénzügyi mutatók'!H5+1)</f>
        <v>0</v>
      </c>
      <c r="J5" s="46">
        <f>+IF(OR((I5+1)&gt;(Alapadatok!$C$14+Alapadatok!$C$18-1),I5=0),0,'Pénzügyi mutatók'!I5+1)</f>
        <v>0</v>
      </c>
      <c r="K5" s="46">
        <f>+IF(OR((J5+1)&gt;(Alapadatok!$C$14+Alapadatok!$C$18-1),J5=0),0,'Pénzügyi mutatók'!J5+1)</f>
        <v>0</v>
      </c>
      <c r="L5" s="46">
        <f>+IF(OR((K5+1)&gt;(Alapadatok!$C$14+Alapadatok!$C$18-1),K5=0),0,'Pénzügyi mutatók'!K5+1)</f>
        <v>0</v>
      </c>
      <c r="M5" s="46">
        <f>+IF(OR((L5+1)&gt;(Alapadatok!$C$14+Alapadatok!$C$18-1),L5=0),0,'Pénzügyi mutatók'!L5+1)</f>
        <v>0</v>
      </c>
      <c r="N5" s="46">
        <f>+IF(OR((M5+1)&gt;(Alapadatok!$C$14+Alapadatok!$C$18-1),M5=0),0,'Pénzügyi mutatók'!M5+1)</f>
        <v>0</v>
      </c>
      <c r="O5" s="46">
        <f>+IF(OR((N5+1)&gt;(Alapadatok!$C$14+Alapadatok!$C$18-1),N5=0),0,'Pénzügyi mutatók'!N5+1)</f>
        <v>0</v>
      </c>
      <c r="P5" s="46">
        <f>+IF(OR((O5+1)&gt;(Alapadatok!$C$14+Alapadatok!$C$18-1),O5=0),0,'Pénzügyi mutatók'!O5+1)</f>
        <v>0</v>
      </c>
      <c r="Q5" s="46">
        <f>+IF(OR((P5+1)&gt;(Alapadatok!$C$14+Alapadatok!$C$18-1),P5=0),0,'Pénzügyi mutatók'!P5+1)</f>
        <v>0</v>
      </c>
      <c r="R5" s="46">
        <f>+IF(OR((Q5+1)&gt;(Alapadatok!$C$14+Alapadatok!$C$18-1),Q5=0),0,'Pénzügyi mutatók'!Q5+1)</f>
        <v>0</v>
      </c>
      <c r="S5" s="46">
        <f>+IF(OR((R5+1)&gt;(Alapadatok!$C$14+Alapadatok!$C$18-1),R5=0),0,'Pénzügyi mutatók'!R5+1)</f>
        <v>0</v>
      </c>
      <c r="T5" s="46">
        <f>+IF(OR((S5+1)&gt;(Alapadatok!$C$14+Alapadatok!$C$18-1),S5=0),0,'Pénzügyi mutatók'!S5+1)</f>
        <v>0</v>
      </c>
      <c r="U5" s="46">
        <f>+IF(OR((T5+1)&gt;(Alapadatok!$C$14+Alapadatok!$C$18-1),T5=0),0,'Pénzügyi mutatók'!T5+1)</f>
        <v>0</v>
      </c>
      <c r="V5" s="46">
        <f>+IF(OR((U5+1)&gt;(Alapadatok!$C$14+Alapadatok!$C$18-1),U5=0),0,'Pénzügyi mutatók'!U5+1)</f>
        <v>0</v>
      </c>
      <c r="W5" s="46">
        <f>+IF(OR((V5+1)&gt;(Alapadatok!$C$14+Alapadatok!$C$18-1),V5=0),0,'Pénzügyi mutatók'!V5+1)</f>
        <v>0</v>
      </c>
      <c r="X5" s="46">
        <f>+IF(OR((W5+1)&gt;(Alapadatok!$C$14+Alapadatok!$C$18-1),W5=0),0,'Pénzügyi mutatók'!W5+1)</f>
        <v>0</v>
      </c>
      <c r="Y5" s="46">
        <f>+IF(OR((X5+1)&gt;(Alapadatok!$C$14+Alapadatok!$C$18-1),X5=0),0,'Pénzügyi mutatók'!X5+1)</f>
        <v>0</v>
      </c>
      <c r="Z5" s="46">
        <f>+IF(OR((Y5+1)&gt;(Alapadatok!$C$14+Alapadatok!$C$18-1),Y5=0),0,'Pénzügyi mutatók'!Y5+1)</f>
        <v>0</v>
      </c>
      <c r="AA5" s="46">
        <f>+IF(OR((Z5+1)&gt;(Alapadatok!$C$14+Alapadatok!$C$18-1),Z5=0),0,'Pénzügyi mutatók'!Z5+1)</f>
        <v>0</v>
      </c>
      <c r="AB5" s="46">
        <f>+IF(OR((AA5+1)&gt;(Alapadatok!$C$14+Alapadatok!$C$18-1),AA5=0),0,'Pénzügyi mutatók'!AA5+1)</f>
        <v>0</v>
      </c>
      <c r="AC5" s="46">
        <f>+IF(OR((AB5+1)&gt;(Alapadatok!$C$14+Alapadatok!$C$18-1),AB5=0),0,'Pénzügyi mutatók'!AB5+1)</f>
        <v>0</v>
      </c>
      <c r="AD5" s="46">
        <f>+IF(OR((AC5+1)&gt;(Alapadatok!$C$14+Alapadatok!$C$18-1),AC5=0),0,'Pénzügyi mutatók'!AC5+1)</f>
        <v>0</v>
      </c>
      <c r="AE5" s="46">
        <f>+IF(OR((AD5+1)&gt;(Alapadatok!$C$14+Alapadatok!$C$18-1),AD5=0),0,'Pénzügyi mutatók'!AD5+1)</f>
        <v>0</v>
      </c>
      <c r="AF5" s="46">
        <f>+IF(OR((AE5+1)&gt;(Alapadatok!$C$14+Alapadatok!$C$18-1),AE5=0),0,'Pénzügyi mutatók'!AE5+1)</f>
        <v>0</v>
      </c>
      <c r="AG5" s="46">
        <f>+IF(OR((AF5+1)&gt;(Alapadatok!$C$14+Alapadatok!$C$18-1),AF5=0),0,'Pénzügyi mutatók'!AF5+1)</f>
        <v>0</v>
      </c>
      <c r="AL5" s="16">
        <f>+IF(OR((AK5+1)&gt;(Alapadatok!$C$14+Alapadatok!$C$18+1),AK5=0),0,'Pénzügyi mutatók'!AK5+1)</f>
        <v>0</v>
      </c>
    </row>
    <row r="6" spans="2:33" ht="15">
      <c r="B6" s="35" t="s">
        <v>102</v>
      </c>
      <c r="C6" s="47">
        <f aca="true" t="shared" si="1" ref="C6:C12">+NPV($C$20,D6:AG6)</f>
        <v>0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1:33" ht="15">
      <c r="A7" s="36"/>
      <c r="B7" s="35" t="s">
        <v>57</v>
      </c>
      <c r="C7" s="47">
        <f t="shared" si="1"/>
        <v>0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</row>
    <row r="8" spans="1:33" ht="15">
      <c r="A8" s="36"/>
      <c r="B8" s="35" t="s">
        <v>58</v>
      </c>
      <c r="C8" s="47">
        <f t="shared" si="1"/>
        <v>0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</row>
    <row r="9" spans="1:33" ht="15">
      <c r="A9" s="36"/>
      <c r="B9" s="12" t="s">
        <v>2</v>
      </c>
      <c r="C9" s="57">
        <f t="shared" si="1"/>
        <v>0</v>
      </c>
      <c r="D9" s="48">
        <f>SUM(D6:D8)</f>
        <v>0</v>
      </c>
      <c r="E9" s="48">
        <f aca="true" t="shared" si="2" ref="E9:AG9">SUM(E6:E8)</f>
        <v>0</v>
      </c>
      <c r="F9" s="48">
        <f t="shared" si="2"/>
        <v>0</v>
      </c>
      <c r="G9" s="48">
        <f t="shared" si="2"/>
        <v>0</v>
      </c>
      <c r="H9" s="48">
        <f t="shared" si="2"/>
        <v>0</v>
      </c>
      <c r="I9" s="48">
        <f t="shared" si="2"/>
        <v>0</v>
      </c>
      <c r="J9" s="48">
        <f t="shared" si="2"/>
        <v>0</v>
      </c>
      <c r="K9" s="48">
        <f t="shared" si="2"/>
        <v>0</v>
      </c>
      <c r="L9" s="48">
        <f t="shared" si="2"/>
        <v>0</v>
      </c>
      <c r="M9" s="48">
        <f t="shared" si="2"/>
        <v>0</v>
      </c>
      <c r="N9" s="48">
        <f t="shared" si="2"/>
        <v>0</v>
      </c>
      <c r="O9" s="48">
        <f t="shared" si="2"/>
        <v>0</v>
      </c>
      <c r="P9" s="48">
        <f t="shared" si="2"/>
        <v>0</v>
      </c>
      <c r="Q9" s="48">
        <f t="shared" si="2"/>
        <v>0</v>
      </c>
      <c r="R9" s="48">
        <f t="shared" si="2"/>
        <v>0</v>
      </c>
      <c r="S9" s="48">
        <f t="shared" si="2"/>
        <v>0</v>
      </c>
      <c r="T9" s="48">
        <f t="shared" si="2"/>
        <v>0</v>
      </c>
      <c r="U9" s="48">
        <f t="shared" si="2"/>
        <v>0</v>
      </c>
      <c r="V9" s="48">
        <f t="shared" si="2"/>
        <v>0</v>
      </c>
      <c r="W9" s="48">
        <f t="shared" si="2"/>
        <v>0</v>
      </c>
      <c r="X9" s="48">
        <f t="shared" si="2"/>
        <v>0</v>
      </c>
      <c r="Y9" s="48">
        <f t="shared" si="2"/>
        <v>0</v>
      </c>
      <c r="Z9" s="48">
        <f t="shared" si="2"/>
        <v>0</v>
      </c>
      <c r="AA9" s="48">
        <f t="shared" si="2"/>
        <v>0</v>
      </c>
      <c r="AB9" s="48">
        <f t="shared" si="2"/>
        <v>0</v>
      </c>
      <c r="AC9" s="48">
        <f t="shared" si="2"/>
        <v>0</v>
      </c>
      <c r="AD9" s="48">
        <f t="shared" si="2"/>
        <v>0</v>
      </c>
      <c r="AE9" s="48">
        <f t="shared" si="2"/>
        <v>0</v>
      </c>
      <c r="AF9" s="48">
        <f t="shared" si="2"/>
        <v>0</v>
      </c>
      <c r="AG9" s="48">
        <f t="shared" si="2"/>
        <v>0</v>
      </c>
    </row>
    <row r="10" spans="1:33" ht="15">
      <c r="A10" s="36"/>
      <c r="B10" s="35" t="s">
        <v>59</v>
      </c>
      <c r="C10" s="47">
        <f t="shared" si="1"/>
        <v>0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</row>
    <row r="11" spans="1:33" ht="15">
      <c r="A11" s="36"/>
      <c r="B11" s="35" t="s">
        <v>60</v>
      </c>
      <c r="C11" s="47">
        <f t="shared" si="1"/>
        <v>0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</row>
    <row r="12" spans="1:33" ht="15">
      <c r="A12" s="36"/>
      <c r="B12" s="12" t="s">
        <v>3</v>
      </c>
      <c r="C12" s="57">
        <f t="shared" si="1"/>
        <v>0</v>
      </c>
      <c r="D12" s="48">
        <f>+D11+D10</f>
        <v>0</v>
      </c>
      <c r="E12" s="48">
        <f aca="true" t="shared" si="3" ref="E12:AG12">+E11+E10</f>
        <v>0</v>
      </c>
      <c r="F12" s="48">
        <f t="shared" si="3"/>
        <v>0</v>
      </c>
      <c r="G12" s="48">
        <f t="shared" si="3"/>
        <v>0</v>
      </c>
      <c r="H12" s="48">
        <f t="shared" si="3"/>
        <v>0</v>
      </c>
      <c r="I12" s="48">
        <f t="shared" si="3"/>
        <v>0</v>
      </c>
      <c r="J12" s="48">
        <f t="shared" si="3"/>
        <v>0</v>
      </c>
      <c r="K12" s="48">
        <f t="shared" si="3"/>
        <v>0</v>
      </c>
      <c r="L12" s="48">
        <f t="shared" si="3"/>
        <v>0</v>
      </c>
      <c r="M12" s="48">
        <f t="shared" si="3"/>
        <v>0</v>
      </c>
      <c r="N12" s="48">
        <f t="shared" si="3"/>
        <v>0</v>
      </c>
      <c r="O12" s="48">
        <f t="shared" si="3"/>
        <v>0</v>
      </c>
      <c r="P12" s="48">
        <f t="shared" si="3"/>
        <v>0</v>
      </c>
      <c r="Q12" s="48">
        <f t="shared" si="3"/>
        <v>0</v>
      </c>
      <c r="R12" s="48">
        <f t="shared" si="3"/>
        <v>0</v>
      </c>
      <c r="S12" s="48">
        <f t="shared" si="3"/>
        <v>0</v>
      </c>
      <c r="T12" s="48">
        <f t="shared" si="3"/>
        <v>0</v>
      </c>
      <c r="U12" s="48">
        <f t="shared" si="3"/>
        <v>0</v>
      </c>
      <c r="V12" s="48">
        <f t="shared" si="3"/>
        <v>0</v>
      </c>
      <c r="W12" s="48">
        <f t="shared" si="3"/>
        <v>0</v>
      </c>
      <c r="X12" s="48">
        <f t="shared" si="3"/>
        <v>0</v>
      </c>
      <c r="Y12" s="48">
        <f t="shared" si="3"/>
        <v>0</v>
      </c>
      <c r="Z12" s="48">
        <f t="shared" si="3"/>
        <v>0</v>
      </c>
      <c r="AA12" s="48">
        <f t="shared" si="3"/>
        <v>0</v>
      </c>
      <c r="AB12" s="48">
        <f t="shared" si="3"/>
        <v>0</v>
      </c>
      <c r="AC12" s="48">
        <f t="shared" si="3"/>
        <v>0</v>
      </c>
      <c r="AD12" s="48">
        <f t="shared" si="3"/>
        <v>0</v>
      </c>
      <c r="AE12" s="48">
        <f t="shared" si="3"/>
        <v>0</v>
      </c>
      <c r="AF12" s="48">
        <f t="shared" si="3"/>
        <v>0</v>
      </c>
      <c r="AG12" s="48">
        <f t="shared" si="3"/>
        <v>0</v>
      </c>
    </row>
    <row r="13" spans="1:33" ht="15">
      <c r="A13" s="36"/>
      <c r="B13" s="12" t="s">
        <v>4</v>
      </c>
      <c r="C13" s="49"/>
      <c r="D13" s="48">
        <f>+D12-D9</f>
        <v>0</v>
      </c>
      <c r="E13" s="48">
        <f aca="true" t="shared" si="4" ref="E13:AG13">+E12-E9</f>
        <v>0</v>
      </c>
      <c r="F13" s="48">
        <f t="shared" si="4"/>
        <v>0</v>
      </c>
      <c r="G13" s="48">
        <f t="shared" si="4"/>
        <v>0</v>
      </c>
      <c r="H13" s="48">
        <f t="shared" si="4"/>
        <v>0</v>
      </c>
      <c r="I13" s="48">
        <f t="shared" si="4"/>
        <v>0</v>
      </c>
      <c r="J13" s="48">
        <f t="shared" si="4"/>
        <v>0</v>
      </c>
      <c r="K13" s="48">
        <f t="shared" si="4"/>
        <v>0</v>
      </c>
      <c r="L13" s="48">
        <f t="shared" si="4"/>
        <v>0</v>
      </c>
      <c r="M13" s="48">
        <f t="shared" si="4"/>
        <v>0</v>
      </c>
      <c r="N13" s="48">
        <f t="shared" si="4"/>
        <v>0</v>
      </c>
      <c r="O13" s="48">
        <f t="shared" si="4"/>
        <v>0</v>
      </c>
      <c r="P13" s="48">
        <f t="shared" si="4"/>
        <v>0</v>
      </c>
      <c r="Q13" s="48">
        <f t="shared" si="4"/>
        <v>0</v>
      </c>
      <c r="R13" s="48">
        <f t="shared" si="4"/>
        <v>0</v>
      </c>
      <c r="S13" s="48">
        <f t="shared" si="4"/>
        <v>0</v>
      </c>
      <c r="T13" s="48">
        <f t="shared" si="4"/>
        <v>0</v>
      </c>
      <c r="U13" s="48">
        <f t="shared" si="4"/>
        <v>0</v>
      </c>
      <c r="V13" s="48">
        <f t="shared" si="4"/>
        <v>0</v>
      </c>
      <c r="W13" s="48">
        <f t="shared" si="4"/>
        <v>0</v>
      </c>
      <c r="X13" s="48">
        <f t="shared" si="4"/>
        <v>0</v>
      </c>
      <c r="Y13" s="48">
        <f t="shared" si="4"/>
        <v>0</v>
      </c>
      <c r="Z13" s="48">
        <f t="shared" si="4"/>
        <v>0</v>
      </c>
      <c r="AA13" s="48">
        <f t="shared" si="4"/>
        <v>0</v>
      </c>
      <c r="AB13" s="48">
        <f t="shared" si="4"/>
        <v>0</v>
      </c>
      <c r="AC13" s="48">
        <f t="shared" si="4"/>
        <v>0</v>
      </c>
      <c r="AD13" s="48">
        <f t="shared" si="4"/>
        <v>0</v>
      </c>
      <c r="AE13" s="48">
        <f t="shared" si="4"/>
        <v>0</v>
      </c>
      <c r="AF13" s="48">
        <f t="shared" si="4"/>
        <v>0</v>
      </c>
      <c r="AG13" s="48">
        <f t="shared" si="4"/>
        <v>0</v>
      </c>
    </row>
    <row r="14" spans="2:33" s="5" customFormat="1" ht="30">
      <c r="B14" s="52" t="s">
        <v>62</v>
      </c>
      <c r="C14" s="52">
        <f>+PRODUCT(D14:AG14)</f>
        <v>0</v>
      </c>
      <c r="D14" s="52">
        <f>+IF(OR(D5=0,D4="Beruházási időszak"),1,IF((D7+D8)&gt;(D11),1,0))</f>
        <v>1</v>
      </c>
      <c r="E14" s="52">
        <f aca="true" t="shared" si="5" ref="E14:AG14">+IF(OR(E5=0,E4="Beruházási időszak"),1,IF((E7+E8)&gt;(E11),1,0))</f>
        <v>1</v>
      </c>
      <c r="F14" s="52">
        <f t="shared" si="5"/>
        <v>0</v>
      </c>
      <c r="G14" s="52">
        <f t="shared" si="5"/>
        <v>0</v>
      </c>
      <c r="H14" s="52">
        <f t="shared" si="5"/>
        <v>0</v>
      </c>
      <c r="I14" s="52">
        <f t="shared" si="5"/>
        <v>1</v>
      </c>
      <c r="J14" s="52">
        <f t="shared" si="5"/>
        <v>1</v>
      </c>
      <c r="K14" s="52">
        <f t="shared" si="5"/>
        <v>1</v>
      </c>
      <c r="L14" s="52">
        <f t="shared" si="5"/>
        <v>1</v>
      </c>
      <c r="M14" s="52">
        <f t="shared" si="5"/>
        <v>1</v>
      </c>
      <c r="N14" s="52">
        <f t="shared" si="5"/>
        <v>1</v>
      </c>
      <c r="O14" s="52">
        <f t="shared" si="5"/>
        <v>1</v>
      </c>
      <c r="P14" s="52">
        <f t="shared" si="5"/>
        <v>1</v>
      </c>
      <c r="Q14" s="52">
        <f t="shared" si="5"/>
        <v>1</v>
      </c>
      <c r="R14" s="52">
        <f t="shared" si="5"/>
        <v>1</v>
      </c>
      <c r="S14" s="52">
        <f t="shared" si="5"/>
        <v>1</v>
      </c>
      <c r="T14" s="52">
        <f t="shared" si="5"/>
        <v>1</v>
      </c>
      <c r="U14" s="52">
        <f t="shared" si="5"/>
        <v>1</v>
      </c>
      <c r="V14" s="52">
        <f t="shared" si="5"/>
        <v>1</v>
      </c>
      <c r="W14" s="52">
        <f t="shared" si="5"/>
        <v>1</v>
      </c>
      <c r="X14" s="52">
        <f t="shared" si="5"/>
        <v>1</v>
      </c>
      <c r="Y14" s="52">
        <f t="shared" si="5"/>
        <v>1</v>
      </c>
      <c r="Z14" s="52">
        <f t="shared" si="5"/>
        <v>1</v>
      </c>
      <c r="AA14" s="52">
        <f t="shared" si="5"/>
        <v>1</v>
      </c>
      <c r="AB14" s="52">
        <f t="shared" si="5"/>
        <v>1</v>
      </c>
      <c r="AC14" s="52">
        <f t="shared" si="5"/>
        <v>1</v>
      </c>
      <c r="AD14" s="52">
        <f t="shared" si="5"/>
        <v>1</v>
      </c>
      <c r="AE14" s="52">
        <f t="shared" si="5"/>
        <v>1</v>
      </c>
      <c r="AF14" s="52">
        <f t="shared" si="5"/>
        <v>1</v>
      </c>
      <c r="AG14" s="52">
        <f t="shared" si="5"/>
        <v>1</v>
      </c>
    </row>
    <row r="15" spans="2:33" s="5" customFormat="1" ht="15">
      <c r="B15" s="5" t="s">
        <v>34</v>
      </c>
      <c r="C15" s="52">
        <f>+PRODUCT(D15:AG15)</f>
        <v>1</v>
      </c>
      <c r="D15" s="5">
        <f aca="true" t="shared" si="6" ref="D15:AG15">+IF(D5=0,1,IF(AND(E5=0,D10&gt;=0),1,IF(AND(E5&gt;=0,D10=0),1,0)))</f>
        <v>1</v>
      </c>
      <c r="E15" s="5">
        <f t="shared" si="6"/>
        <v>1</v>
      </c>
      <c r="F15" s="5">
        <f t="shared" si="6"/>
        <v>1</v>
      </c>
      <c r="G15" s="5">
        <f t="shared" si="6"/>
        <v>1</v>
      </c>
      <c r="H15" s="5">
        <f t="shared" si="6"/>
        <v>1</v>
      </c>
      <c r="I15" s="5">
        <f t="shared" si="6"/>
        <v>1</v>
      </c>
      <c r="J15" s="5">
        <f t="shared" si="6"/>
        <v>1</v>
      </c>
      <c r="K15" s="5">
        <f t="shared" si="6"/>
        <v>1</v>
      </c>
      <c r="L15" s="5">
        <f t="shared" si="6"/>
        <v>1</v>
      </c>
      <c r="M15" s="5">
        <f t="shared" si="6"/>
        <v>1</v>
      </c>
      <c r="N15" s="5">
        <f t="shared" si="6"/>
        <v>1</v>
      </c>
      <c r="O15" s="5">
        <f t="shared" si="6"/>
        <v>1</v>
      </c>
      <c r="P15" s="5">
        <f t="shared" si="6"/>
        <v>1</v>
      </c>
      <c r="Q15" s="5">
        <f t="shared" si="6"/>
        <v>1</v>
      </c>
      <c r="R15" s="5">
        <f t="shared" si="6"/>
        <v>1</v>
      </c>
      <c r="S15" s="5">
        <f t="shared" si="6"/>
        <v>1</v>
      </c>
      <c r="T15" s="5">
        <f t="shared" si="6"/>
        <v>1</v>
      </c>
      <c r="U15" s="5">
        <f t="shared" si="6"/>
        <v>1</v>
      </c>
      <c r="V15" s="5">
        <f t="shared" si="6"/>
        <v>1</v>
      </c>
      <c r="W15" s="5">
        <f t="shared" si="6"/>
        <v>1</v>
      </c>
      <c r="X15" s="5">
        <f t="shared" si="6"/>
        <v>1</v>
      </c>
      <c r="Y15" s="5">
        <f t="shared" si="6"/>
        <v>1</v>
      </c>
      <c r="Z15" s="5">
        <f t="shared" si="6"/>
        <v>1</v>
      </c>
      <c r="AA15" s="5">
        <f t="shared" si="6"/>
        <v>1</v>
      </c>
      <c r="AB15" s="5">
        <f t="shared" si="6"/>
        <v>1</v>
      </c>
      <c r="AC15" s="5">
        <f t="shared" si="6"/>
        <v>1</v>
      </c>
      <c r="AD15" s="5">
        <f t="shared" si="6"/>
        <v>1</v>
      </c>
      <c r="AE15" s="5">
        <f t="shared" si="6"/>
        <v>1</v>
      </c>
      <c r="AF15" s="5">
        <f t="shared" si="6"/>
        <v>1</v>
      </c>
      <c r="AG15" s="5">
        <f t="shared" si="6"/>
        <v>1</v>
      </c>
    </row>
    <row r="16" spans="2:33" s="5" customFormat="1" ht="15">
      <c r="B16" s="5" t="s">
        <v>35</v>
      </c>
      <c r="C16" s="52">
        <f>+PRODUCT(D16:AG16)</f>
        <v>1</v>
      </c>
      <c r="D16" s="5">
        <f>+IF(AND(D5&gt;Alapadatok!$C$16,'Pénzügyi mutatók'!D6&gt;0),0,1)</f>
        <v>1</v>
      </c>
      <c r="E16" s="5">
        <f>+IF(AND(E5&gt;Alapadatok!$C$16,'Pénzügyi mutatók'!E6&gt;0),0,1)</f>
        <v>1</v>
      </c>
      <c r="F16" s="5">
        <f>+IF(AND(F5&gt;Alapadatok!$C$16,'Pénzügyi mutatók'!F6&gt;0),0,1)</f>
        <v>1</v>
      </c>
      <c r="G16" s="5">
        <f>+IF(AND(G5&gt;Alapadatok!$C$16,'Pénzügyi mutatók'!G6&gt;0),0,1)</f>
        <v>1</v>
      </c>
      <c r="H16" s="5">
        <f>+IF(AND(H5&gt;Alapadatok!$C$16,'Pénzügyi mutatók'!H6&gt;0),0,1)</f>
        <v>1</v>
      </c>
      <c r="I16" s="5">
        <f>+IF(AND(I5&gt;Alapadatok!$C$16,'Pénzügyi mutatók'!I6&gt;0),0,1)</f>
        <v>1</v>
      </c>
      <c r="J16" s="5">
        <f>+IF(AND(J5&gt;Alapadatok!$C$16,'Pénzügyi mutatók'!J6&gt;0),0,1)</f>
        <v>1</v>
      </c>
      <c r="K16" s="5">
        <f>+IF(AND(K5&gt;Alapadatok!$C$16,'Pénzügyi mutatók'!K6&gt;0),0,1)</f>
        <v>1</v>
      </c>
      <c r="L16" s="5">
        <f>+IF(AND(L5&gt;Alapadatok!$C$16,'Pénzügyi mutatók'!L6&gt;0),0,1)</f>
        <v>1</v>
      </c>
      <c r="M16" s="5">
        <f>+IF(AND(M5&gt;Alapadatok!$C$16,'Pénzügyi mutatók'!M6&gt;0),0,1)</f>
        <v>1</v>
      </c>
      <c r="N16" s="5">
        <f>+IF(AND(N5&gt;Alapadatok!$C$16,'Pénzügyi mutatók'!N6&gt;0),0,1)</f>
        <v>1</v>
      </c>
      <c r="O16" s="5">
        <f>+IF(AND(O5&gt;Alapadatok!$C$16,'Pénzügyi mutatók'!O6&gt;0),0,1)</f>
        <v>1</v>
      </c>
      <c r="P16" s="5">
        <f>+IF(AND(P5&gt;Alapadatok!$C$16,'Pénzügyi mutatók'!P6&gt;0),0,1)</f>
        <v>1</v>
      </c>
      <c r="Q16" s="5">
        <f>+IF(AND(Q5&gt;Alapadatok!$C$16,'Pénzügyi mutatók'!Q6&gt;0),0,1)</f>
        <v>1</v>
      </c>
      <c r="R16" s="5">
        <f>+IF(AND(R5&gt;Alapadatok!$C$16,'Pénzügyi mutatók'!R6&gt;0),0,1)</f>
        <v>1</v>
      </c>
      <c r="S16" s="5">
        <f>+IF(AND(S5&gt;Alapadatok!$C$16,'Pénzügyi mutatók'!S6&gt;0),0,1)</f>
        <v>1</v>
      </c>
      <c r="T16" s="5">
        <f>+IF(AND(T5&gt;Alapadatok!$C$16,'Pénzügyi mutatók'!T6&gt;0),0,1)</f>
        <v>1</v>
      </c>
      <c r="U16" s="5">
        <f>+IF(AND(U5&gt;Alapadatok!$C$16,'Pénzügyi mutatók'!U6&gt;0),0,1)</f>
        <v>1</v>
      </c>
      <c r="V16" s="5">
        <f>+IF(AND(V5&gt;Alapadatok!$C$16,'Pénzügyi mutatók'!V6&gt;0),0,1)</f>
        <v>1</v>
      </c>
      <c r="W16" s="5">
        <f>+IF(AND(W5&gt;Alapadatok!$C$16,'Pénzügyi mutatók'!W6&gt;0),0,1)</f>
        <v>1</v>
      </c>
      <c r="X16" s="5">
        <f>+IF(AND(X5&gt;Alapadatok!$C$16,'Pénzügyi mutatók'!X6&gt;0),0,1)</f>
        <v>1</v>
      </c>
      <c r="Y16" s="5">
        <f>+IF(AND(Y5&gt;Alapadatok!$C$16,'Pénzügyi mutatók'!Y6&gt;0),0,1)</f>
        <v>1</v>
      </c>
      <c r="Z16" s="5">
        <f>+IF(AND(Z5&gt;Alapadatok!$C$16,'Pénzügyi mutatók'!Z6&gt;0),0,1)</f>
        <v>1</v>
      </c>
      <c r="AA16" s="5">
        <f>+IF(AND(AA5&gt;Alapadatok!$C$16,'Pénzügyi mutatók'!AA6&gt;0),0,1)</f>
        <v>1</v>
      </c>
      <c r="AB16" s="5">
        <f>+IF(AND(AB5&gt;Alapadatok!$C$16,'Pénzügyi mutatók'!AB6&gt;0),0,1)</f>
        <v>1</v>
      </c>
      <c r="AC16" s="5">
        <f>+IF(AND(AC5&gt;Alapadatok!$C$16,'Pénzügyi mutatók'!AC6&gt;0),0,1)</f>
        <v>1</v>
      </c>
      <c r="AD16" s="5">
        <f>+IF(AND(AD5&gt;Alapadatok!$C$16,'Pénzügyi mutatók'!AD6&gt;0),0,1)</f>
        <v>1</v>
      </c>
      <c r="AE16" s="5">
        <f>+IF(AND(AE5&gt;Alapadatok!$C$16,'Pénzügyi mutatók'!AE6&gt;0),0,1)</f>
        <v>1</v>
      </c>
      <c r="AF16" s="5">
        <f>+IF(AND(AF5&gt;Alapadatok!$C$16,'Pénzügyi mutatók'!AF6&gt;0),0,1)</f>
        <v>1</v>
      </c>
      <c r="AG16" s="5">
        <f>+IF(AND(AG5&gt;Alapadatok!$C$16,'Pénzügyi mutatók'!AG6&gt;0),0,1)</f>
        <v>1</v>
      </c>
    </row>
    <row r="17" spans="2:3" s="5" customFormat="1" ht="15">
      <c r="B17" s="5" t="s">
        <v>36</v>
      </c>
      <c r="C17" s="52">
        <f>+IF(SUM(D6:AG6)=Alapadatok!C20,1,0)</f>
        <v>0</v>
      </c>
    </row>
    <row r="18" spans="2:34" s="5" customFormat="1" ht="15">
      <c r="B18" s="5" t="s">
        <v>61</v>
      </c>
      <c r="C18" s="52">
        <f>+PRODUCT(D18:AG18)</f>
        <v>0</v>
      </c>
      <c r="D18" s="53">
        <f>+IF(D5=0,1,IF((COUNTBLANK(D6:D8)+COUNTBLANK(D10:D11))&gt;0,0,1))</f>
        <v>0</v>
      </c>
      <c r="E18" s="53">
        <f aca="true" t="shared" si="7" ref="E18:AG18">+IF(E5=0,1,IF((COUNTBLANK(E6:E8)+COUNTBLANK(E10:E11))&gt;0,0,1))</f>
        <v>0</v>
      </c>
      <c r="F18" s="53">
        <f t="shared" si="7"/>
        <v>0</v>
      </c>
      <c r="G18" s="53">
        <f t="shared" si="7"/>
        <v>0</v>
      </c>
      <c r="H18" s="53">
        <f t="shared" si="7"/>
        <v>0</v>
      </c>
      <c r="I18" s="53">
        <f t="shared" si="7"/>
        <v>1</v>
      </c>
      <c r="J18" s="53">
        <f t="shared" si="7"/>
        <v>1</v>
      </c>
      <c r="K18" s="53">
        <f t="shared" si="7"/>
        <v>1</v>
      </c>
      <c r="L18" s="53">
        <f t="shared" si="7"/>
        <v>1</v>
      </c>
      <c r="M18" s="53">
        <f t="shared" si="7"/>
        <v>1</v>
      </c>
      <c r="N18" s="53">
        <f t="shared" si="7"/>
        <v>1</v>
      </c>
      <c r="O18" s="53">
        <f t="shared" si="7"/>
        <v>1</v>
      </c>
      <c r="P18" s="53">
        <f t="shared" si="7"/>
        <v>1</v>
      </c>
      <c r="Q18" s="53">
        <f t="shared" si="7"/>
        <v>1</v>
      </c>
      <c r="R18" s="53">
        <f t="shared" si="7"/>
        <v>1</v>
      </c>
      <c r="S18" s="53">
        <f t="shared" si="7"/>
        <v>1</v>
      </c>
      <c r="T18" s="53">
        <f t="shared" si="7"/>
        <v>1</v>
      </c>
      <c r="U18" s="53">
        <f t="shared" si="7"/>
        <v>1</v>
      </c>
      <c r="V18" s="53">
        <f t="shared" si="7"/>
        <v>1</v>
      </c>
      <c r="W18" s="53">
        <f t="shared" si="7"/>
        <v>1</v>
      </c>
      <c r="X18" s="53">
        <f t="shared" si="7"/>
        <v>1</v>
      </c>
      <c r="Y18" s="53">
        <f t="shared" si="7"/>
        <v>1</v>
      </c>
      <c r="Z18" s="53">
        <f t="shared" si="7"/>
        <v>1</v>
      </c>
      <c r="AA18" s="53">
        <f t="shared" si="7"/>
        <v>1</v>
      </c>
      <c r="AB18" s="53">
        <f t="shared" si="7"/>
        <v>1</v>
      </c>
      <c r="AC18" s="53">
        <f t="shared" si="7"/>
        <v>1</v>
      </c>
      <c r="AD18" s="53">
        <f t="shared" si="7"/>
        <v>1</v>
      </c>
      <c r="AE18" s="53">
        <f t="shared" si="7"/>
        <v>1</v>
      </c>
      <c r="AF18" s="53">
        <f t="shared" si="7"/>
        <v>1</v>
      </c>
      <c r="AG18" s="53">
        <f t="shared" si="7"/>
        <v>1</v>
      </c>
      <c r="AH18" s="53"/>
    </row>
    <row r="19" spans="2:36" ht="15">
      <c r="B19" s="12" t="s">
        <v>5</v>
      </c>
      <c r="C19" s="36"/>
      <c r="D19" s="5">
        <f>+D5</f>
        <v>2010</v>
      </c>
      <c r="E19" s="5">
        <f aca="true" t="shared" si="8" ref="E19:AG19">+E5</f>
        <v>2011</v>
      </c>
      <c r="F19" s="5">
        <f t="shared" si="8"/>
        <v>2012</v>
      </c>
      <c r="G19" s="5">
        <f t="shared" si="8"/>
        <v>2013</v>
      </c>
      <c r="H19" s="5">
        <f t="shared" si="8"/>
        <v>2014</v>
      </c>
      <c r="I19" s="5">
        <f t="shared" si="8"/>
        <v>0</v>
      </c>
      <c r="J19" s="5">
        <f t="shared" si="8"/>
        <v>0</v>
      </c>
      <c r="K19" s="5">
        <f t="shared" si="8"/>
        <v>0</v>
      </c>
      <c r="L19" s="5">
        <f t="shared" si="8"/>
        <v>0</v>
      </c>
      <c r="M19" s="5">
        <f t="shared" si="8"/>
        <v>0</v>
      </c>
      <c r="N19" s="5">
        <f t="shared" si="8"/>
        <v>0</v>
      </c>
      <c r="O19" s="5">
        <f t="shared" si="8"/>
        <v>0</v>
      </c>
      <c r="P19" s="5">
        <f t="shared" si="8"/>
        <v>0</v>
      </c>
      <c r="Q19" s="5">
        <f t="shared" si="8"/>
        <v>0</v>
      </c>
      <c r="R19" s="5">
        <f t="shared" si="8"/>
        <v>0</v>
      </c>
      <c r="S19" s="5">
        <f t="shared" si="8"/>
        <v>0</v>
      </c>
      <c r="T19" s="5">
        <f t="shared" si="8"/>
        <v>0</v>
      </c>
      <c r="U19" s="5">
        <f t="shared" si="8"/>
        <v>0</v>
      </c>
      <c r="V19" s="5">
        <f t="shared" si="8"/>
        <v>0</v>
      </c>
      <c r="W19" s="5">
        <f t="shared" si="8"/>
        <v>0</v>
      </c>
      <c r="X19" s="5">
        <f t="shared" si="8"/>
        <v>0</v>
      </c>
      <c r="Y19" s="5">
        <f t="shared" si="8"/>
        <v>0</v>
      </c>
      <c r="Z19" s="5">
        <f t="shared" si="8"/>
        <v>0</v>
      </c>
      <c r="AA19" s="5">
        <f t="shared" si="8"/>
        <v>0</v>
      </c>
      <c r="AB19" s="5">
        <f t="shared" si="8"/>
        <v>0</v>
      </c>
      <c r="AC19" s="5">
        <f t="shared" si="8"/>
        <v>0</v>
      </c>
      <c r="AD19" s="5">
        <f t="shared" si="8"/>
        <v>0</v>
      </c>
      <c r="AE19" s="5">
        <f t="shared" si="8"/>
        <v>0</v>
      </c>
      <c r="AF19" s="5">
        <f t="shared" si="8"/>
        <v>0</v>
      </c>
      <c r="AG19" s="5">
        <f t="shared" si="8"/>
        <v>0</v>
      </c>
      <c r="AH19" s="5"/>
      <c r="AI19" s="5"/>
      <c r="AJ19" s="5"/>
    </row>
    <row r="20" spans="2:36" ht="15">
      <c r="B20" s="35" t="s">
        <v>6</v>
      </c>
      <c r="C20" s="50">
        <v>0.05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2:4" ht="15">
      <c r="B21" s="35" t="s">
        <v>7</v>
      </c>
      <c r="C21" s="47">
        <f>+C12-C9</f>
        <v>0</v>
      </c>
      <c r="D21" s="5"/>
    </row>
    <row r="22" spans="2:3" ht="15">
      <c r="B22" s="35" t="s">
        <v>8</v>
      </c>
      <c r="C22" s="51" t="e">
        <f>+IRR(D13:AG13,0.00001)</f>
        <v>#NUM!</v>
      </c>
    </row>
    <row r="23" spans="1:4" ht="15">
      <c r="A23" s="5"/>
      <c r="B23" s="5"/>
      <c r="C23" s="5"/>
      <c r="D23" s="5"/>
    </row>
    <row r="24" spans="1:4" ht="15">
      <c r="A24" s="5"/>
      <c r="B24" s="5" t="s">
        <v>30</v>
      </c>
      <c r="C24" s="5" t="str">
        <f>+IF(OR(A25=0,A26=0,A27=0,A28=0)," HIBA! ","Nincs hiba!")</f>
        <v> HIBA! </v>
      </c>
      <c r="D24" s="5"/>
    </row>
    <row r="25" spans="1:10" ht="14.25" customHeight="1">
      <c r="A25" s="5">
        <f>+C18</f>
        <v>0</v>
      </c>
      <c r="B25" s="5" t="s">
        <v>63</v>
      </c>
      <c r="C25" s="5" t="str">
        <f>+IF(A25=0,"Nem töltött ki minden mezőt! Kérem, abban az esetben is írjon be az értéket, ha az nulla! Az alábbi mezők üresek, kérem, vizsgálja felül, s töltse ki a cellákat:"&amp;C53&amp;"!","")</f>
        <v>Nem töltött ki minden mezőt! Kérem, abban az esetben is írjon be az értéket, ha az nulla! Az alábbi mezők üresek, kérem, vizsgálja felül, s töltse ki a cellákat:D6; D7; D8; D10; D11; E6; E7; E8; E10; E11; F6; F7; F8; F10; F11; G6; G7; G8; G10; G11; H6; H7; H8; H10; H11; !</v>
      </c>
      <c r="D25" s="5"/>
      <c r="E25" s="66" t="str">
        <f>+IF(A30=0,C30,IF(A29=0,C29,C24&amp;C25&amp;C26&amp;C27&amp;C28))</f>
        <v> A tábla kitöltésére nincs szükség nem jövedelemtermelő projekt esetében! </v>
      </c>
      <c r="F25" s="66"/>
      <c r="G25" s="66"/>
      <c r="H25" s="66"/>
      <c r="I25" s="66"/>
      <c r="J25" s="66"/>
    </row>
    <row r="26" spans="1:10" ht="15">
      <c r="A26" s="5">
        <f>+IF(A30=0,0,C16)</f>
        <v>1</v>
      </c>
      <c r="B26" s="5" t="s">
        <v>31</v>
      </c>
      <c r="C26" s="5">
        <f>+IF(A26=0,"Már teljes működési időszakba is került rögzítésre beruházási költség, kérem, javítsa a táblát a megfelelő évnél ("&amp;HLOOKUP(0,D16:AG19,3,)&amp;")! ","")</f>
      </c>
      <c r="D26" s="5"/>
      <c r="E26" s="67"/>
      <c r="F26" s="67"/>
      <c r="G26" s="67"/>
      <c r="H26" s="67"/>
      <c r="I26" s="67"/>
      <c r="J26" s="67"/>
    </row>
    <row r="27" spans="1:10" ht="15">
      <c r="A27" s="5">
        <f>+IF(A30=0,0,C17)</f>
        <v>0</v>
      </c>
      <c r="B27" s="5" t="s">
        <v>32</v>
      </c>
      <c r="C27" s="5" t="str">
        <f>+IF(A27=0," A beruházási időszakokban rögzített költségek összege nem egyezik az alapadatoknál rögzített összes elszámolt költség összegével. Kérem, vizsgálja felül a megadott adatokat! ","")</f>
        <v> A beruházási időszakokban rögzített költségek összege nem egyezik az alapadatoknál rögzített összes elszámolt költség összegével. Kérem, vizsgálja felül a megadott adatokat! </v>
      </c>
      <c r="D27" s="5"/>
      <c r="E27" s="67"/>
      <c r="F27" s="67"/>
      <c r="G27" s="67"/>
      <c r="H27" s="67"/>
      <c r="I27" s="67"/>
      <c r="J27" s="67"/>
    </row>
    <row r="28" spans="1:10" ht="15">
      <c r="A28" s="5">
        <f>+IF(A30=0,0,C15)</f>
        <v>1</v>
      </c>
      <c r="B28" s="5" t="s">
        <v>33</v>
      </c>
      <c r="C28" s="5">
        <f>+IF(A28=0,"Csak az időszak utolsó évében rögzíthető nullától eltérő maradványérték, kérem, javítsa a táblát a megfelelő évnél ("&amp;HLOOKUP(0,D15:AG19,5,)&amp;")! ","")</f>
      </c>
      <c r="D28" s="5"/>
      <c r="E28" s="67"/>
      <c r="F28" s="67"/>
      <c r="G28" s="67"/>
      <c r="H28" s="67"/>
      <c r="I28" s="67"/>
      <c r="J28" s="67"/>
    </row>
    <row r="29" spans="1:10" ht="15">
      <c r="A29" s="5">
        <f>+IF(Alapadatok!C24=Alapadatok!H25,0,1)</f>
        <v>0</v>
      </c>
      <c r="B29" s="5" t="s">
        <v>44</v>
      </c>
      <c r="C29" s="5" t="str">
        <f>+IF(A29=0," A tábla kitöltésére nincs szükség nem jövedelemtermelő projekt esetében! ","")</f>
        <v> A tábla kitöltésére nincs szükség nem jövedelemtermelő projekt esetében! </v>
      </c>
      <c r="D29" s="5"/>
      <c r="E29" s="67"/>
      <c r="F29" s="67"/>
      <c r="G29" s="67"/>
      <c r="H29" s="67"/>
      <c r="I29" s="67"/>
      <c r="J29" s="67"/>
    </row>
    <row r="30" spans="1:10" ht="15">
      <c r="A30" s="5">
        <f>+Alapadatok!F4</f>
        <v>1</v>
      </c>
      <c r="B30" s="5" t="s">
        <v>43</v>
      </c>
      <c r="C30" s="5">
        <f>+IF(A30=0," A tábla nem tölthető ki, ameddig az alapadatok fülön nem tölt ki minden kötelezően kitöltendő cellát! Kérem, töltsön ki minden kötelezően kitöltendő mezőt! ","")</f>
      </c>
      <c r="D30" s="5"/>
      <c r="E30" s="67"/>
      <c r="F30" s="67"/>
      <c r="G30" s="67"/>
      <c r="H30" s="67"/>
      <c r="I30" s="67"/>
      <c r="J30" s="67"/>
    </row>
    <row r="31" spans="1:10" ht="15">
      <c r="A31" s="5"/>
      <c r="B31" s="5"/>
      <c r="C31" s="5"/>
      <c r="D31" s="5"/>
      <c r="E31" s="67"/>
      <c r="F31" s="67"/>
      <c r="G31" s="67"/>
      <c r="H31" s="67"/>
      <c r="I31" s="67"/>
      <c r="J31" s="67"/>
    </row>
    <row r="32" spans="1:10" s="36" customFormat="1" ht="15">
      <c r="A32" s="5"/>
      <c r="B32" s="5"/>
      <c r="C32" s="5"/>
      <c r="D32" s="5"/>
      <c r="E32" s="67"/>
      <c r="F32" s="67"/>
      <c r="G32" s="67"/>
      <c r="H32" s="67"/>
      <c r="I32" s="67"/>
      <c r="J32" s="67"/>
    </row>
    <row r="33" spans="1:10" s="36" customFormat="1" ht="15">
      <c r="A33" s="5"/>
      <c r="B33" s="5"/>
      <c r="C33" s="5"/>
      <c r="D33" s="5"/>
      <c r="E33" s="67"/>
      <c r="F33" s="67"/>
      <c r="G33" s="67"/>
      <c r="H33" s="67"/>
      <c r="I33" s="67"/>
      <c r="J33" s="67"/>
    </row>
    <row r="34" spans="1:10" s="36" customFormat="1" ht="15">
      <c r="A34" s="5"/>
      <c r="B34" s="5"/>
      <c r="C34" s="5"/>
      <c r="D34" s="5"/>
      <c r="E34" s="67"/>
      <c r="F34" s="67"/>
      <c r="G34" s="67"/>
      <c r="H34" s="67"/>
      <c r="I34" s="67"/>
      <c r="J34" s="67"/>
    </row>
    <row r="35" spans="1:10" s="36" customFormat="1" ht="15">
      <c r="A35" s="5"/>
      <c r="B35" s="5" t="s">
        <v>46</v>
      </c>
      <c r="C35" s="5"/>
      <c r="D35" s="5"/>
      <c r="E35" s="67"/>
      <c r="F35" s="67"/>
      <c r="G35" s="67"/>
      <c r="H35" s="67"/>
      <c r="I35" s="67"/>
      <c r="J35" s="67"/>
    </row>
    <row r="36" spans="2:33" s="5" customFormat="1" ht="15">
      <c r="B36" s="5" t="s">
        <v>47</v>
      </c>
      <c r="C36" s="5">
        <f>+NPV($C$20,D36:AG36)</f>
        <v>0</v>
      </c>
      <c r="D36" s="5">
        <f>+IF(OR(D5=0,D4="Beruházási időszak"),0,D11)</f>
        <v>0</v>
      </c>
      <c r="E36" s="5">
        <f aca="true" t="shared" si="9" ref="E36:AF36">+IF(OR(E5=0,E4="Beruházási időszak"),0,E11)</f>
        <v>0</v>
      </c>
      <c r="F36" s="5">
        <f t="shared" si="9"/>
        <v>0</v>
      </c>
      <c r="G36" s="5">
        <f t="shared" si="9"/>
        <v>0</v>
      </c>
      <c r="H36" s="5">
        <f t="shared" si="9"/>
        <v>0</v>
      </c>
      <c r="I36" s="5">
        <f t="shared" si="9"/>
        <v>0</v>
      </c>
      <c r="J36" s="5">
        <f t="shared" si="9"/>
        <v>0</v>
      </c>
      <c r="K36" s="5">
        <f t="shared" si="9"/>
        <v>0</v>
      </c>
      <c r="L36" s="5">
        <f t="shared" si="9"/>
        <v>0</v>
      </c>
      <c r="M36" s="5">
        <f t="shared" si="9"/>
        <v>0</v>
      </c>
      <c r="N36" s="5">
        <f t="shared" si="9"/>
        <v>0</v>
      </c>
      <c r="O36" s="5">
        <f t="shared" si="9"/>
        <v>0</v>
      </c>
      <c r="P36" s="5">
        <f t="shared" si="9"/>
        <v>0</v>
      </c>
      <c r="Q36" s="5">
        <f t="shared" si="9"/>
        <v>0</v>
      </c>
      <c r="R36" s="5">
        <f t="shared" si="9"/>
        <v>0</v>
      </c>
      <c r="S36" s="5">
        <f t="shared" si="9"/>
        <v>0</v>
      </c>
      <c r="T36" s="5">
        <f t="shared" si="9"/>
        <v>0</v>
      </c>
      <c r="U36" s="5">
        <f t="shared" si="9"/>
        <v>0</v>
      </c>
      <c r="V36" s="5">
        <f t="shared" si="9"/>
        <v>0</v>
      </c>
      <c r="W36" s="5">
        <f t="shared" si="9"/>
        <v>0</v>
      </c>
      <c r="X36" s="5">
        <f t="shared" si="9"/>
        <v>0</v>
      </c>
      <c r="Y36" s="5">
        <f t="shared" si="9"/>
        <v>0</v>
      </c>
      <c r="Z36" s="5">
        <f t="shared" si="9"/>
        <v>0</v>
      </c>
      <c r="AA36" s="5">
        <f t="shared" si="9"/>
        <v>0</v>
      </c>
      <c r="AB36" s="5">
        <f t="shared" si="9"/>
        <v>0</v>
      </c>
      <c r="AC36" s="5">
        <f t="shared" si="9"/>
        <v>0</v>
      </c>
      <c r="AD36" s="5">
        <f t="shared" si="9"/>
        <v>0</v>
      </c>
      <c r="AE36" s="5">
        <f t="shared" si="9"/>
        <v>0</v>
      </c>
      <c r="AF36" s="5">
        <f t="shared" si="9"/>
        <v>0</v>
      </c>
      <c r="AG36" s="5">
        <f>+IF(OR(AG5=0,AG4="Beruházási időszak"),0,AG11)</f>
        <v>0</v>
      </c>
    </row>
    <row r="37" s="5" customFormat="1" ht="15"/>
    <row r="38" spans="1:4" s="5" customFormat="1" ht="15">
      <c r="A38" s="36"/>
      <c r="B38" s="36"/>
      <c r="C38" s="36"/>
      <c r="D38" s="36"/>
    </row>
    <row r="39" spans="4:33" s="5" customFormat="1" ht="15">
      <c r="D39" s="5" t="s">
        <v>99</v>
      </c>
      <c r="E39" s="5" t="s">
        <v>70</v>
      </c>
      <c r="F39" s="5" t="s">
        <v>71</v>
      </c>
      <c r="G39" s="5" t="s">
        <v>72</v>
      </c>
      <c r="H39" s="5" t="s">
        <v>73</v>
      </c>
      <c r="I39" s="5" t="s">
        <v>74</v>
      </c>
      <c r="J39" s="5" t="s">
        <v>75</v>
      </c>
      <c r="K39" s="5" t="s">
        <v>76</v>
      </c>
      <c r="L39" s="5" t="s">
        <v>77</v>
      </c>
      <c r="M39" s="5" t="s">
        <v>78</v>
      </c>
      <c r="N39" s="5" t="s">
        <v>79</v>
      </c>
      <c r="O39" s="5" t="s">
        <v>80</v>
      </c>
      <c r="P39" s="5" t="s">
        <v>81</v>
      </c>
      <c r="Q39" s="5" t="s">
        <v>82</v>
      </c>
      <c r="R39" s="5" t="s">
        <v>83</v>
      </c>
      <c r="S39" s="5" t="s">
        <v>84</v>
      </c>
      <c r="T39" s="5" t="s">
        <v>85</v>
      </c>
      <c r="U39" s="5" t="s">
        <v>86</v>
      </c>
      <c r="V39" s="5" t="s">
        <v>87</v>
      </c>
      <c r="W39" s="5" t="s">
        <v>88</v>
      </c>
      <c r="X39" s="5" t="s">
        <v>89</v>
      </c>
      <c r="Y39" s="5" t="s">
        <v>90</v>
      </c>
      <c r="Z39" s="5" t="s">
        <v>91</v>
      </c>
      <c r="AA39" s="5" t="s">
        <v>92</v>
      </c>
      <c r="AB39" s="5" t="s">
        <v>93</v>
      </c>
      <c r="AC39" s="5" t="s">
        <v>94</v>
      </c>
      <c r="AD39" s="5" t="s">
        <v>95</v>
      </c>
      <c r="AE39" s="5" t="s">
        <v>96</v>
      </c>
      <c r="AF39" s="5" t="s">
        <v>97</v>
      </c>
      <c r="AG39" s="5" t="s">
        <v>98</v>
      </c>
    </row>
    <row r="40" spans="2:33" s="5" customFormat="1" ht="15">
      <c r="B40" s="5" t="s">
        <v>64</v>
      </c>
      <c r="C40" s="5">
        <v>6</v>
      </c>
      <c r="D40" s="5" t="s">
        <v>65</v>
      </c>
      <c r="E40" s="5" t="str">
        <f>+E$39&amp;$C40</f>
        <v>E6</v>
      </c>
      <c r="F40" s="5" t="str">
        <f>+F$39&amp;$C40</f>
        <v>F6</v>
      </c>
      <c r="G40" s="5" t="str">
        <f aca="true" t="shared" si="10" ref="G40:AG45">+G$39&amp;$C40</f>
        <v>G6</v>
      </c>
      <c r="H40" s="5" t="str">
        <f t="shared" si="10"/>
        <v>H6</v>
      </c>
      <c r="I40" s="5" t="str">
        <f t="shared" si="10"/>
        <v>I6</v>
      </c>
      <c r="J40" s="5" t="str">
        <f t="shared" si="10"/>
        <v>J6</v>
      </c>
      <c r="K40" s="5" t="str">
        <f t="shared" si="10"/>
        <v>K6</v>
      </c>
      <c r="L40" s="5" t="str">
        <f t="shared" si="10"/>
        <v>L6</v>
      </c>
      <c r="M40" s="5" t="str">
        <f t="shared" si="10"/>
        <v>M6</v>
      </c>
      <c r="N40" s="5" t="str">
        <f t="shared" si="10"/>
        <v>N6</v>
      </c>
      <c r="O40" s="5" t="str">
        <f t="shared" si="10"/>
        <v>O6</v>
      </c>
      <c r="P40" s="5" t="str">
        <f t="shared" si="10"/>
        <v>P6</v>
      </c>
      <c r="Q40" s="5" t="str">
        <f t="shared" si="10"/>
        <v>Q6</v>
      </c>
      <c r="R40" s="5" t="str">
        <f t="shared" si="10"/>
        <v>R6</v>
      </c>
      <c r="S40" s="5" t="str">
        <f t="shared" si="10"/>
        <v>S6</v>
      </c>
      <c r="T40" s="5" t="str">
        <f t="shared" si="10"/>
        <v>T6</v>
      </c>
      <c r="U40" s="5" t="str">
        <f t="shared" si="10"/>
        <v>U6</v>
      </c>
      <c r="V40" s="5" t="str">
        <f t="shared" si="10"/>
        <v>V6</v>
      </c>
      <c r="W40" s="5" t="str">
        <f t="shared" si="10"/>
        <v>W6</v>
      </c>
      <c r="X40" s="5" t="str">
        <f t="shared" si="10"/>
        <v>X6</v>
      </c>
      <c r="Y40" s="5" t="str">
        <f t="shared" si="10"/>
        <v>Y6</v>
      </c>
      <c r="Z40" s="5" t="str">
        <f t="shared" si="10"/>
        <v>Z6</v>
      </c>
      <c r="AA40" s="5" t="str">
        <f t="shared" si="10"/>
        <v>AA6</v>
      </c>
      <c r="AB40" s="5" t="str">
        <f t="shared" si="10"/>
        <v>AB6</v>
      </c>
      <c r="AC40" s="5" t="str">
        <f t="shared" si="10"/>
        <v>AC6</v>
      </c>
      <c r="AD40" s="5" t="str">
        <f t="shared" si="10"/>
        <v>AD6</v>
      </c>
      <c r="AE40" s="5" t="str">
        <f t="shared" si="10"/>
        <v>AE6</v>
      </c>
      <c r="AF40" s="5" t="str">
        <f t="shared" si="10"/>
        <v>AF6</v>
      </c>
      <c r="AG40" s="5" t="str">
        <f t="shared" si="10"/>
        <v>AG6</v>
      </c>
    </row>
    <row r="41" spans="3:33" s="5" customFormat="1" ht="15">
      <c r="C41" s="5">
        <v>7</v>
      </c>
      <c r="D41" s="5" t="s">
        <v>66</v>
      </c>
      <c r="E41" s="5" t="str">
        <f aca="true" t="shared" si="11" ref="E41:F45">+E$39&amp;$C41</f>
        <v>E7</v>
      </c>
      <c r="F41" s="5" t="str">
        <f t="shared" si="11"/>
        <v>F7</v>
      </c>
      <c r="G41" s="5" t="str">
        <f t="shared" si="10"/>
        <v>G7</v>
      </c>
      <c r="H41" s="5" t="str">
        <f t="shared" si="10"/>
        <v>H7</v>
      </c>
      <c r="I41" s="5" t="str">
        <f t="shared" si="10"/>
        <v>I7</v>
      </c>
      <c r="J41" s="5" t="str">
        <f t="shared" si="10"/>
        <v>J7</v>
      </c>
      <c r="K41" s="5" t="str">
        <f t="shared" si="10"/>
        <v>K7</v>
      </c>
      <c r="L41" s="5" t="str">
        <f t="shared" si="10"/>
        <v>L7</v>
      </c>
      <c r="M41" s="5" t="str">
        <f t="shared" si="10"/>
        <v>M7</v>
      </c>
      <c r="N41" s="5" t="str">
        <f t="shared" si="10"/>
        <v>N7</v>
      </c>
      <c r="O41" s="5" t="str">
        <f t="shared" si="10"/>
        <v>O7</v>
      </c>
      <c r="P41" s="5" t="str">
        <f t="shared" si="10"/>
        <v>P7</v>
      </c>
      <c r="Q41" s="5" t="str">
        <f t="shared" si="10"/>
        <v>Q7</v>
      </c>
      <c r="R41" s="5" t="str">
        <f t="shared" si="10"/>
        <v>R7</v>
      </c>
      <c r="S41" s="5" t="str">
        <f t="shared" si="10"/>
        <v>S7</v>
      </c>
      <c r="T41" s="5" t="str">
        <f t="shared" si="10"/>
        <v>T7</v>
      </c>
      <c r="U41" s="5" t="str">
        <f t="shared" si="10"/>
        <v>U7</v>
      </c>
      <c r="V41" s="5" t="str">
        <f t="shared" si="10"/>
        <v>V7</v>
      </c>
      <c r="W41" s="5" t="str">
        <f t="shared" si="10"/>
        <v>W7</v>
      </c>
      <c r="X41" s="5" t="str">
        <f t="shared" si="10"/>
        <v>X7</v>
      </c>
      <c r="Y41" s="5" t="str">
        <f t="shared" si="10"/>
        <v>Y7</v>
      </c>
      <c r="Z41" s="5" t="str">
        <f t="shared" si="10"/>
        <v>Z7</v>
      </c>
      <c r="AA41" s="5" t="str">
        <f t="shared" si="10"/>
        <v>AA7</v>
      </c>
      <c r="AB41" s="5" t="str">
        <f t="shared" si="10"/>
        <v>AB7</v>
      </c>
      <c r="AC41" s="5" t="str">
        <f t="shared" si="10"/>
        <v>AC7</v>
      </c>
      <c r="AD41" s="5" t="str">
        <f t="shared" si="10"/>
        <v>AD7</v>
      </c>
      <c r="AE41" s="5" t="str">
        <f t="shared" si="10"/>
        <v>AE7</v>
      </c>
      <c r="AF41" s="5" t="str">
        <f t="shared" si="10"/>
        <v>AF7</v>
      </c>
      <c r="AG41" s="5" t="str">
        <f t="shared" si="10"/>
        <v>AG7</v>
      </c>
    </row>
    <row r="42" spans="3:33" s="5" customFormat="1" ht="15">
      <c r="C42" s="5">
        <v>8</v>
      </c>
      <c r="D42" s="5" t="s">
        <v>67</v>
      </c>
      <c r="E42" s="5" t="str">
        <f t="shared" si="11"/>
        <v>E8</v>
      </c>
      <c r="F42" s="5" t="str">
        <f t="shared" si="11"/>
        <v>F8</v>
      </c>
      <c r="G42" s="5" t="str">
        <f t="shared" si="10"/>
        <v>G8</v>
      </c>
      <c r="H42" s="5" t="str">
        <f t="shared" si="10"/>
        <v>H8</v>
      </c>
      <c r="I42" s="5" t="str">
        <f t="shared" si="10"/>
        <v>I8</v>
      </c>
      <c r="J42" s="5" t="str">
        <f t="shared" si="10"/>
        <v>J8</v>
      </c>
      <c r="K42" s="5" t="str">
        <f t="shared" si="10"/>
        <v>K8</v>
      </c>
      <c r="L42" s="5" t="str">
        <f t="shared" si="10"/>
        <v>L8</v>
      </c>
      <c r="M42" s="5" t="str">
        <f t="shared" si="10"/>
        <v>M8</v>
      </c>
      <c r="N42" s="5" t="str">
        <f t="shared" si="10"/>
        <v>N8</v>
      </c>
      <c r="O42" s="5" t="str">
        <f t="shared" si="10"/>
        <v>O8</v>
      </c>
      <c r="P42" s="5" t="str">
        <f t="shared" si="10"/>
        <v>P8</v>
      </c>
      <c r="Q42" s="5" t="str">
        <f t="shared" si="10"/>
        <v>Q8</v>
      </c>
      <c r="R42" s="5" t="str">
        <f t="shared" si="10"/>
        <v>R8</v>
      </c>
      <c r="S42" s="5" t="str">
        <f t="shared" si="10"/>
        <v>S8</v>
      </c>
      <c r="T42" s="5" t="str">
        <f t="shared" si="10"/>
        <v>T8</v>
      </c>
      <c r="U42" s="5" t="str">
        <f t="shared" si="10"/>
        <v>U8</v>
      </c>
      <c r="V42" s="5" t="str">
        <f t="shared" si="10"/>
        <v>V8</v>
      </c>
      <c r="W42" s="5" t="str">
        <f t="shared" si="10"/>
        <v>W8</v>
      </c>
      <c r="X42" s="5" t="str">
        <f t="shared" si="10"/>
        <v>X8</v>
      </c>
      <c r="Y42" s="5" t="str">
        <f t="shared" si="10"/>
        <v>Y8</v>
      </c>
      <c r="Z42" s="5" t="str">
        <f t="shared" si="10"/>
        <v>Z8</v>
      </c>
      <c r="AA42" s="5" t="str">
        <f t="shared" si="10"/>
        <v>AA8</v>
      </c>
      <c r="AB42" s="5" t="str">
        <f t="shared" si="10"/>
        <v>AB8</v>
      </c>
      <c r="AC42" s="5" t="str">
        <f t="shared" si="10"/>
        <v>AC8</v>
      </c>
      <c r="AD42" s="5" t="str">
        <f t="shared" si="10"/>
        <v>AD8</v>
      </c>
      <c r="AE42" s="5" t="str">
        <f t="shared" si="10"/>
        <v>AE8</v>
      </c>
      <c r="AF42" s="5" t="str">
        <f t="shared" si="10"/>
        <v>AF8</v>
      </c>
      <c r="AG42" s="5" t="str">
        <f t="shared" si="10"/>
        <v>AG8</v>
      </c>
    </row>
    <row r="43" s="5" customFormat="1" ht="15"/>
    <row r="44" spans="3:33" s="5" customFormat="1" ht="15">
      <c r="C44" s="5">
        <v>10</v>
      </c>
      <c r="D44" s="5" t="s">
        <v>68</v>
      </c>
      <c r="E44" s="5" t="str">
        <f t="shared" si="11"/>
        <v>E10</v>
      </c>
      <c r="F44" s="5" t="str">
        <f t="shared" si="11"/>
        <v>F10</v>
      </c>
      <c r="G44" s="5" t="str">
        <f t="shared" si="10"/>
        <v>G10</v>
      </c>
      <c r="H44" s="5" t="str">
        <f t="shared" si="10"/>
        <v>H10</v>
      </c>
      <c r="I44" s="5" t="str">
        <f t="shared" si="10"/>
        <v>I10</v>
      </c>
      <c r="J44" s="5" t="str">
        <f t="shared" si="10"/>
        <v>J10</v>
      </c>
      <c r="K44" s="5" t="str">
        <f t="shared" si="10"/>
        <v>K10</v>
      </c>
      <c r="L44" s="5" t="str">
        <f t="shared" si="10"/>
        <v>L10</v>
      </c>
      <c r="M44" s="5" t="str">
        <f t="shared" si="10"/>
        <v>M10</v>
      </c>
      <c r="N44" s="5" t="str">
        <f t="shared" si="10"/>
        <v>N10</v>
      </c>
      <c r="O44" s="5" t="str">
        <f t="shared" si="10"/>
        <v>O10</v>
      </c>
      <c r="P44" s="5" t="str">
        <f t="shared" si="10"/>
        <v>P10</v>
      </c>
      <c r="Q44" s="5" t="str">
        <f t="shared" si="10"/>
        <v>Q10</v>
      </c>
      <c r="R44" s="5" t="str">
        <f t="shared" si="10"/>
        <v>R10</v>
      </c>
      <c r="S44" s="5" t="str">
        <f t="shared" si="10"/>
        <v>S10</v>
      </c>
      <c r="T44" s="5" t="str">
        <f t="shared" si="10"/>
        <v>T10</v>
      </c>
      <c r="U44" s="5" t="str">
        <f t="shared" si="10"/>
        <v>U10</v>
      </c>
      <c r="V44" s="5" t="str">
        <f t="shared" si="10"/>
        <v>V10</v>
      </c>
      <c r="W44" s="5" t="str">
        <f t="shared" si="10"/>
        <v>W10</v>
      </c>
      <c r="X44" s="5" t="str">
        <f t="shared" si="10"/>
        <v>X10</v>
      </c>
      <c r="Y44" s="5" t="str">
        <f t="shared" si="10"/>
        <v>Y10</v>
      </c>
      <c r="Z44" s="5" t="str">
        <f t="shared" si="10"/>
        <v>Z10</v>
      </c>
      <c r="AA44" s="5" t="str">
        <f t="shared" si="10"/>
        <v>AA10</v>
      </c>
      <c r="AB44" s="5" t="str">
        <f t="shared" si="10"/>
        <v>AB10</v>
      </c>
      <c r="AC44" s="5" t="str">
        <f t="shared" si="10"/>
        <v>AC10</v>
      </c>
      <c r="AD44" s="5" t="str">
        <f t="shared" si="10"/>
        <v>AD10</v>
      </c>
      <c r="AE44" s="5" t="str">
        <f t="shared" si="10"/>
        <v>AE10</v>
      </c>
      <c r="AF44" s="5" t="str">
        <f t="shared" si="10"/>
        <v>AF10</v>
      </c>
      <c r="AG44" s="5" t="str">
        <f t="shared" si="10"/>
        <v>AG10</v>
      </c>
    </row>
    <row r="45" spans="3:33" s="5" customFormat="1" ht="15">
      <c r="C45" s="5">
        <v>11</v>
      </c>
      <c r="D45" s="5" t="s">
        <v>69</v>
      </c>
      <c r="E45" s="5" t="str">
        <f t="shared" si="11"/>
        <v>E11</v>
      </c>
      <c r="F45" s="5" t="str">
        <f t="shared" si="11"/>
        <v>F11</v>
      </c>
      <c r="G45" s="5" t="str">
        <f t="shared" si="10"/>
        <v>G11</v>
      </c>
      <c r="H45" s="5" t="str">
        <f t="shared" si="10"/>
        <v>H11</v>
      </c>
      <c r="I45" s="5" t="str">
        <f t="shared" si="10"/>
        <v>I11</v>
      </c>
      <c r="J45" s="5" t="str">
        <f t="shared" si="10"/>
        <v>J11</v>
      </c>
      <c r="K45" s="5" t="str">
        <f t="shared" si="10"/>
        <v>K11</v>
      </c>
      <c r="L45" s="5" t="str">
        <f t="shared" si="10"/>
        <v>L11</v>
      </c>
      <c r="M45" s="5" t="str">
        <f t="shared" si="10"/>
        <v>M11</v>
      </c>
      <c r="N45" s="5" t="str">
        <f t="shared" si="10"/>
        <v>N11</v>
      </c>
      <c r="O45" s="5" t="str">
        <f t="shared" si="10"/>
        <v>O11</v>
      </c>
      <c r="P45" s="5" t="str">
        <f t="shared" si="10"/>
        <v>P11</v>
      </c>
      <c r="Q45" s="5" t="str">
        <f t="shared" si="10"/>
        <v>Q11</v>
      </c>
      <c r="R45" s="5" t="str">
        <f t="shared" si="10"/>
        <v>R11</v>
      </c>
      <c r="S45" s="5" t="str">
        <f t="shared" si="10"/>
        <v>S11</v>
      </c>
      <c r="T45" s="5" t="str">
        <f t="shared" si="10"/>
        <v>T11</v>
      </c>
      <c r="U45" s="5" t="str">
        <f t="shared" si="10"/>
        <v>U11</v>
      </c>
      <c r="V45" s="5" t="str">
        <f t="shared" si="10"/>
        <v>V11</v>
      </c>
      <c r="W45" s="5" t="str">
        <f t="shared" si="10"/>
        <v>W11</v>
      </c>
      <c r="X45" s="5" t="str">
        <f t="shared" si="10"/>
        <v>X11</v>
      </c>
      <c r="Y45" s="5" t="str">
        <f t="shared" si="10"/>
        <v>Y11</v>
      </c>
      <c r="Z45" s="5" t="str">
        <f t="shared" si="10"/>
        <v>Z11</v>
      </c>
      <c r="AA45" s="5" t="str">
        <f t="shared" si="10"/>
        <v>AA11</v>
      </c>
      <c r="AB45" s="5" t="str">
        <f t="shared" si="10"/>
        <v>AB11</v>
      </c>
      <c r="AC45" s="5" t="str">
        <f t="shared" si="10"/>
        <v>AC11</v>
      </c>
      <c r="AD45" s="5" t="str">
        <f t="shared" si="10"/>
        <v>AD11</v>
      </c>
      <c r="AE45" s="5" t="str">
        <f t="shared" si="10"/>
        <v>AE11</v>
      </c>
      <c r="AF45" s="5" t="str">
        <f t="shared" si="10"/>
        <v>AF11</v>
      </c>
      <c r="AG45" s="5" t="str">
        <f t="shared" si="10"/>
        <v>AG11</v>
      </c>
    </row>
    <row r="46" s="5" customFormat="1" ht="15"/>
    <row r="47" spans="4:33" s="5" customFormat="1" ht="15">
      <c r="D47" s="5" t="str">
        <f>+IF(D$5=0,"",IF(ISBLANK(D6),D40&amp;"; ",""))</f>
        <v>D6; </v>
      </c>
      <c r="E47" s="5" t="str">
        <f aca="true" t="shared" si="12" ref="E47:AG47">+IF(E$5=0,"",IF(ISBLANK(E6),E40&amp;"; ",""))</f>
        <v>E6; </v>
      </c>
      <c r="F47" s="5" t="str">
        <f t="shared" si="12"/>
        <v>F6; </v>
      </c>
      <c r="G47" s="5" t="str">
        <f t="shared" si="12"/>
        <v>G6; </v>
      </c>
      <c r="H47" s="5" t="str">
        <f t="shared" si="12"/>
        <v>H6; </v>
      </c>
      <c r="I47" s="5">
        <f t="shared" si="12"/>
      </c>
      <c r="J47" s="5">
        <f t="shared" si="12"/>
      </c>
      <c r="K47" s="5">
        <f t="shared" si="12"/>
      </c>
      <c r="L47" s="5">
        <f t="shared" si="12"/>
      </c>
      <c r="M47" s="5">
        <f t="shared" si="12"/>
      </c>
      <c r="N47" s="5">
        <f t="shared" si="12"/>
      </c>
      <c r="O47" s="5">
        <f t="shared" si="12"/>
      </c>
      <c r="P47" s="5">
        <f t="shared" si="12"/>
      </c>
      <c r="Q47" s="5">
        <f t="shared" si="12"/>
      </c>
      <c r="R47" s="5">
        <f t="shared" si="12"/>
      </c>
      <c r="S47" s="5">
        <f t="shared" si="12"/>
      </c>
      <c r="T47" s="5">
        <f t="shared" si="12"/>
      </c>
      <c r="U47" s="5">
        <f t="shared" si="12"/>
      </c>
      <c r="V47" s="5">
        <f t="shared" si="12"/>
      </c>
      <c r="W47" s="5">
        <f t="shared" si="12"/>
      </c>
      <c r="X47" s="5">
        <f t="shared" si="12"/>
      </c>
      <c r="Y47" s="5">
        <f t="shared" si="12"/>
      </c>
      <c r="Z47" s="5">
        <f t="shared" si="12"/>
      </c>
      <c r="AA47" s="5">
        <f t="shared" si="12"/>
      </c>
      <c r="AB47" s="5">
        <f t="shared" si="12"/>
      </c>
      <c r="AC47" s="5">
        <f t="shared" si="12"/>
      </c>
      <c r="AD47" s="5">
        <f t="shared" si="12"/>
      </c>
      <c r="AE47" s="5">
        <f t="shared" si="12"/>
      </c>
      <c r="AF47" s="5">
        <f t="shared" si="12"/>
      </c>
      <c r="AG47" s="5">
        <f t="shared" si="12"/>
      </c>
    </row>
    <row r="48" spans="4:33" s="5" customFormat="1" ht="15">
      <c r="D48" s="5" t="str">
        <f aca="true" t="shared" si="13" ref="D48:AG48">+IF(D$5=0,"",IF(ISBLANK(D7),D41&amp;"; ",""))</f>
        <v>D7; </v>
      </c>
      <c r="E48" s="5" t="str">
        <f t="shared" si="13"/>
        <v>E7; </v>
      </c>
      <c r="F48" s="5" t="str">
        <f t="shared" si="13"/>
        <v>F7; </v>
      </c>
      <c r="G48" s="5" t="str">
        <f t="shared" si="13"/>
        <v>G7; </v>
      </c>
      <c r="H48" s="5" t="str">
        <f t="shared" si="13"/>
        <v>H7; </v>
      </c>
      <c r="I48" s="5">
        <f t="shared" si="13"/>
      </c>
      <c r="J48" s="5">
        <f t="shared" si="13"/>
      </c>
      <c r="K48" s="5">
        <f t="shared" si="13"/>
      </c>
      <c r="L48" s="5">
        <f t="shared" si="13"/>
      </c>
      <c r="M48" s="5">
        <f t="shared" si="13"/>
      </c>
      <c r="N48" s="5">
        <f t="shared" si="13"/>
      </c>
      <c r="O48" s="5">
        <f t="shared" si="13"/>
      </c>
      <c r="P48" s="5">
        <f t="shared" si="13"/>
      </c>
      <c r="Q48" s="5">
        <f t="shared" si="13"/>
      </c>
      <c r="R48" s="5">
        <f t="shared" si="13"/>
      </c>
      <c r="S48" s="5">
        <f t="shared" si="13"/>
      </c>
      <c r="T48" s="5">
        <f t="shared" si="13"/>
      </c>
      <c r="U48" s="5">
        <f t="shared" si="13"/>
      </c>
      <c r="V48" s="5">
        <f t="shared" si="13"/>
      </c>
      <c r="W48" s="5">
        <f t="shared" si="13"/>
      </c>
      <c r="X48" s="5">
        <f t="shared" si="13"/>
      </c>
      <c r="Y48" s="5">
        <f t="shared" si="13"/>
      </c>
      <c r="Z48" s="5">
        <f t="shared" si="13"/>
      </c>
      <c r="AA48" s="5">
        <f t="shared" si="13"/>
      </c>
      <c r="AB48" s="5">
        <f t="shared" si="13"/>
      </c>
      <c r="AC48" s="5">
        <f t="shared" si="13"/>
      </c>
      <c r="AD48" s="5">
        <f t="shared" si="13"/>
      </c>
      <c r="AE48" s="5">
        <f t="shared" si="13"/>
      </c>
      <c r="AF48" s="5">
        <f t="shared" si="13"/>
      </c>
      <c r="AG48" s="5">
        <f t="shared" si="13"/>
      </c>
    </row>
    <row r="49" spans="4:33" s="5" customFormat="1" ht="15">
      <c r="D49" s="5" t="str">
        <f aca="true" t="shared" si="14" ref="D49:AG49">+IF(D$5=0,"",IF(ISBLANK(D8),D42&amp;"; ",""))</f>
        <v>D8; </v>
      </c>
      <c r="E49" s="5" t="str">
        <f t="shared" si="14"/>
        <v>E8; </v>
      </c>
      <c r="F49" s="5" t="str">
        <f t="shared" si="14"/>
        <v>F8; </v>
      </c>
      <c r="G49" s="5" t="str">
        <f t="shared" si="14"/>
        <v>G8; </v>
      </c>
      <c r="H49" s="5" t="str">
        <f t="shared" si="14"/>
        <v>H8; </v>
      </c>
      <c r="I49" s="5">
        <f t="shared" si="14"/>
      </c>
      <c r="J49" s="5">
        <f t="shared" si="14"/>
      </c>
      <c r="K49" s="5">
        <f t="shared" si="14"/>
      </c>
      <c r="L49" s="5">
        <f t="shared" si="14"/>
      </c>
      <c r="M49" s="5">
        <f t="shared" si="14"/>
      </c>
      <c r="N49" s="5">
        <f t="shared" si="14"/>
      </c>
      <c r="O49" s="5">
        <f t="shared" si="14"/>
      </c>
      <c r="P49" s="5">
        <f t="shared" si="14"/>
      </c>
      <c r="Q49" s="5">
        <f t="shared" si="14"/>
      </c>
      <c r="R49" s="5">
        <f t="shared" si="14"/>
      </c>
      <c r="S49" s="5">
        <f t="shared" si="14"/>
      </c>
      <c r="T49" s="5">
        <f t="shared" si="14"/>
      </c>
      <c r="U49" s="5">
        <f t="shared" si="14"/>
      </c>
      <c r="V49" s="5">
        <f t="shared" si="14"/>
      </c>
      <c r="W49" s="5">
        <f t="shared" si="14"/>
      </c>
      <c r="X49" s="5">
        <f t="shared" si="14"/>
      </c>
      <c r="Y49" s="5">
        <f t="shared" si="14"/>
      </c>
      <c r="Z49" s="5">
        <f t="shared" si="14"/>
      </c>
      <c r="AA49" s="5">
        <f t="shared" si="14"/>
      </c>
      <c r="AB49" s="5">
        <f t="shared" si="14"/>
      </c>
      <c r="AC49" s="5">
        <f t="shared" si="14"/>
      </c>
      <c r="AD49" s="5">
        <f t="shared" si="14"/>
      </c>
      <c r="AE49" s="5">
        <f t="shared" si="14"/>
      </c>
      <c r="AF49" s="5">
        <f t="shared" si="14"/>
      </c>
      <c r="AG49" s="5">
        <f t="shared" si="14"/>
      </c>
    </row>
    <row r="50" spans="4:33" s="5" customFormat="1" ht="15">
      <c r="D50" s="5">
        <f aca="true" t="shared" si="15" ref="D50:AG50">+IF(D$5=0,"",IF(ISBLANK(D9),D43&amp;"; ",""))</f>
      </c>
      <c r="E50" s="5">
        <f t="shared" si="15"/>
      </c>
      <c r="F50" s="5">
        <f t="shared" si="15"/>
      </c>
      <c r="G50" s="5">
        <f t="shared" si="15"/>
      </c>
      <c r="H50" s="5">
        <f t="shared" si="15"/>
      </c>
      <c r="I50" s="5">
        <f t="shared" si="15"/>
      </c>
      <c r="J50" s="5">
        <f t="shared" si="15"/>
      </c>
      <c r="K50" s="5">
        <f t="shared" si="15"/>
      </c>
      <c r="L50" s="5">
        <f t="shared" si="15"/>
      </c>
      <c r="M50" s="5">
        <f t="shared" si="15"/>
      </c>
      <c r="N50" s="5">
        <f t="shared" si="15"/>
      </c>
      <c r="O50" s="5">
        <f t="shared" si="15"/>
      </c>
      <c r="P50" s="5">
        <f t="shared" si="15"/>
      </c>
      <c r="Q50" s="5">
        <f t="shared" si="15"/>
      </c>
      <c r="R50" s="5">
        <f t="shared" si="15"/>
      </c>
      <c r="S50" s="5">
        <f t="shared" si="15"/>
      </c>
      <c r="T50" s="5">
        <f t="shared" si="15"/>
      </c>
      <c r="U50" s="5">
        <f t="shared" si="15"/>
      </c>
      <c r="V50" s="5">
        <f t="shared" si="15"/>
      </c>
      <c r="W50" s="5">
        <f t="shared" si="15"/>
      </c>
      <c r="X50" s="5">
        <f t="shared" si="15"/>
      </c>
      <c r="Y50" s="5">
        <f t="shared" si="15"/>
      </c>
      <c r="Z50" s="5">
        <f t="shared" si="15"/>
      </c>
      <c r="AA50" s="5">
        <f t="shared" si="15"/>
      </c>
      <c r="AB50" s="5">
        <f t="shared" si="15"/>
      </c>
      <c r="AC50" s="5">
        <f t="shared" si="15"/>
      </c>
      <c r="AD50" s="5">
        <f t="shared" si="15"/>
      </c>
      <c r="AE50" s="5">
        <f t="shared" si="15"/>
      </c>
      <c r="AF50" s="5">
        <f t="shared" si="15"/>
      </c>
      <c r="AG50" s="5">
        <f t="shared" si="15"/>
      </c>
    </row>
    <row r="51" spans="4:33" s="5" customFormat="1" ht="15">
      <c r="D51" s="5" t="str">
        <f aca="true" t="shared" si="16" ref="D51:AG51">+IF(D$5=0,"",IF(ISBLANK(D10),D44&amp;"; ",""))</f>
        <v>D10; </v>
      </c>
      <c r="E51" s="5" t="str">
        <f t="shared" si="16"/>
        <v>E10; </v>
      </c>
      <c r="F51" s="5" t="str">
        <f t="shared" si="16"/>
        <v>F10; </v>
      </c>
      <c r="G51" s="5" t="str">
        <f t="shared" si="16"/>
        <v>G10; </v>
      </c>
      <c r="H51" s="5" t="str">
        <f t="shared" si="16"/>
        <v>H10; </v>
      </c>
      <c r="I51" s="5">
        <f t="shared" si="16"/>
      </c>
      <c r="J51" s="5">
        <f t="shared" si="16"/>
      </c>
      <c r="K51" s="5">
        <f t="shared" si="16"/>
      </c>
      <c r="L51" s="5">
        <f t="shared" si="16"/>
      </c>
      <c r="M51" s="5">
        <f t="shared" si="16"/>
      </c>
      <c r="N51" s="5">
        <f t="shared" si="16"/>
      </c>
      <c r="O51" s="5">
        <f t="shared" si="16"/>
      </c>
      <c r="P51" s="5">
        <f t="shared" si="16"/>
      </c>
      <c r="Q51" s="5">
        <f t="shared" si="16"/>
      </c>
      <c r="R51" s="5">
        <f t="shared" si="16"/>
      </c>
      <c r="S51" s="5">
        <f t="shared" si="16"/>
      </c>
      <c r="T51" s="5">
        <f t="shared" si="16"/>
      </c>
      <c r="U51" s="5">
        <f t="shared" si="16"/>
      </c>
      <c r="V51" s="5">
        <f t="shared" si="16"/>
      </c>
      <c r="W51" s="5">
        <f t="shared" si="16"/>
      </c>
      <c r="X51" s="5">
        <f t="shared" si="16"/>
      </c>
      <c r="Y51" s="5">
        <f t="shared" si="16"/>
      </c>
      <c r="Z51" s="5">
        <f t="shared" si="16"/>
      </c>
      <c r="AA51" s="5">
        <f t="shared" si="16"/>
      </c>
      <c r="AB51" s="5">
        <f t="shared" si="16"/>
      </c>
      <c r="AC51" s="5">
        <f t="shared" si="16"/>
      </c>
      <c r="AD51" s="5">
        <f t="shared" si="16"/>
      </c>
      <c r="AE51" s="5">
        <f t="shared" si="16"/>
      </c>
      <c r="AF51" s="5">
        <f t="shared" si="16"/>
      </c>
      <c r="AG51" s="5">
        <f t="shared" si="16"/>
      </c>
    </row>
    <row r="52" spans="4:33" s="5" customFormat="1" ht="15">
      <c r="D52" s="5" t="str">
        <f aca="true" t="shared" si="17" ref="D52:AG52">+IF(D$5=0,"",IF(ISBLANK(D11),D45&amp;"; ",""))</f>
        <v>D11; </v>
      </c>
      <c r="E52" s="5" t="str">
        <f t="shared" si="17"/>
        <v>E11; </v>
      </c>
      <c r="F52" s="5" t="str">
        <f t="shared" si="17"/>
        <v>F11; </v>
      </c>
      <c r="G52" s="5" t="str">
        <f t="shared" si="17"/>
        <v>G11; </v>
      </c>
      <c r="H52" s="5" t="str">
        <f t="shared" si="17"/>
        <v>H11; </v>
      </c>
      <c r="I52" s="5">
        <f t="shared" si="17"/>
      </c>
      <c r="J52" s="5">
        <f t="shared" si="17"/>
      </c>
      <c r="K52" s="5">
        <f t="shared" si="17"/>
      </c>
      <c r="L52" s="5">
        <f t="shared" si="17"/>
      </c>
      <c r="M52" s="5">
        <f t="shared" si="17"/>
      </c>
      <c r="N52" s="5">
        <f t="shared" si="17"/>
      </c>
      <c r="O52" s="5">
        <f t="shared" si="17"/>
      </c>
      <c r="P52" s="5">
        <f t="shared" si="17"/>
      </c>
      <c r="Q52" s="5">
        <f t="shared" si="17"/>
      </c>
      <c r="R52" s="5">
        <f t="shared" si="17"/>
      </c>
      <c r="S52" s="5">
        <f t="shared" si="17"/>
      </c>
      <c r="T52" s="5">
        <f t="shared" si="17"/>
      </c>
      <c r="U52" s="5">
        <f t="shared" si="17"/>
      </c>
      <c r="V52" s="5">
        <f t="shared" si="17"/>
      </c>
      <c r="W52" s="5">
        <f t="shared" si="17"/>
      </c>
      <c r="X52" s="5">
        <f t="shared" si="17"/>
      </c>
      <c r="Y52" s="5">
        <f t="shared" si="17"/>
      </c>
      <c r="Z52" s="5">
        <f t="shared" si="17"/>
      </c>
      <c r="AA52" s="5">
        <f t="shared" si="17"/>
      </c>
      <c r="AB52" s="5">
        <f t="shared" si="17"/>
      </c>
      <c r="AC52" s="5">
        <f t="shared" si="17"/>
      </c>
      <c r="AD52" s="5">
        <f t="shared" si="17"/>
      </c>
      <c r="AE52" s="5">
        <f t="shared" si="17"/>
      </c>
      <c r="AF52" s="5">
        <f t="shared" si="17"/>
      </c>
      <c r="AG52" s="5">
        <f t="shared" si="17"/>
      </c>
    </row>
    <row r="53" spans="3:33" s="5" customFormat="1" ht="15">
      <c r="C53" s="5" t="str">
        <f>+CONCATENATE(D53,E53,F53,G53,H53,I53,J53,K53,L53,M53,N53,O53,P53,Q53,R53,S53,T53,U53,V53,W53,X53,Y53,Z53,AA53,AB53,AC53,AD53,AE53,AF53,AG53)</f>
        <v>D6; D7; D8; D10; D11; E6; E7; E8; E10; E11; F6; F7; F8; F10; F11; G6; G7; G8; G10; G11; H6; H7; H8; H10; H11; </v>
      </c>
      <c r="D53" s="5" t="str">
        <f>+D47&amp;D48&amp;D49&amp;D51&amp;D52</f>
        <v>D6; D7; D8; D10; D11; </v>
      </c>
      <c r="E53" s="5" t="str">
        <f aca="true" t="shared" si="18" ref="E53:AG53">+E47&amp;E48&amp;E49&amp;E51&amp;E52</f>
        <v>E6; E7; E8; E10; E11; </v>
      </c>
      <c r="F53" s="5" t="str">
        <f t="shared" si="18"/>
        <v>F6; F7; F8; F10; F11; </v>
      </c>
      <c r="G53" s="5" t="str">
        <f t="shared" si="18"/>
        <v>G6; G7; G8; G10; G11; </v>
      </c>
      <c r="H53" s="5" t="str">
        <f t="shared" si="18"/>
        <v>H6; H7; H8; H10; H11; </v>
      </c>
      <c r="I53" s="5">
        <f t="shared" si="18"/>
      </c>
      <c r="J53" s="5">
        <f t="shared" si="18"/>
      </c>
      <c r="K53" s="5">
        <f t="shared" si="18"/>
      </c>
      <c r="L53" s="5">
        <f t="shared" si="18"/>
      </c>
      <c r="M53" s="5">
        <f t="shared" si="18"/>
      </c>
      <c r="N53" s="5">
        <f t="shared" si="18"/>
      </c>
      <c r="O53" s="5">
        <f t="shared" si="18"/>
      </c>
      <c r="P53" s="5">
        <f t="shared" si="18"/>
      </c>
      <c r="Q53" s="5">
        <f t="shared" si="18"/>
      </c>
      <c r="R53" s="5">
        <f t="shared" si="18"/>
      </c>
      <c r="S53" s="5">
        <f t="shared" si="18"/>
      </c>
      <c r="T53" s="5">
        <f t="shared" si="18"/>
      </c>
      <c r="U53" s="5">
        <f t="shared" si="18"/>
      </c>
      <c r="V53" s="5">
        <f t="shared" si="18"/>
      </c>
      <c r="W53" s="5">
        <f t="shared" si="18"/>
      </c>
      <c r="X53" s="5">
        <f t="shared" si="18"/>
      </c>
      <c r="Y53" s="5">
        <f t="shared" si="18"/>
      </c>
      <c r="Z53" s="5">
        <f t="shared" si="18"/>
      </c>
      <c r="AA53" s="5">
        <f t="shared" si="18"/>
      </c>
      <c r="AB53" s="5">
        <f t="shared" si="18"/>
      </c>
      <c r="AC53" s="5">
        <f t="shared" si="18"/>
      </c>
      <c r="AD53" s="5">
        <f t="shared" si="18"/>
      </c>
      <c r="AE53" s="5">
        <f t="shared" si="18"/>
      </c>
      <c r="AF53" s="5">
        <f t="shared" si="18"/>
      </c>
      <c r="AG53" s="5">
        <f t="shared" si="18"/>
      </c>
    </row>
    <row r="54" s="5" customFormat="1" ht="15"/>
    <row r="55" spans="3:33" s="5" customFormat="1" ht="15">
      <c r="C55" s="5">
        <v>53</v>
      </c>
      <c r="D55" s="5" t="str">
        <f>+D$39&amp;$C55&amp;";"</f>
        <v>D53;</v>
      </c>
      <c r="E55" s="5" t="str">
        <f aca="true" t="shared" si="19" ref="E55:AG55">+E$39&amp;$C55&amp;";"</f>
        <v>E53;</v>
      </c>
      <c r="F55" s="5" t="str">
        <f t="shared" si="19"/>
        <v>F53;</v>
      </c>
      <c r="G55" s="5" t="str">
        <f t="shared" si="19"/>
        <v>G53;</v>
      </c>
      <c r="H55" s="5" t="str">
        <f t="shared" si="19"/>
        <v>H53;</v>
      </c>
      <c r="I55" s="5" t="str">
        <f t="shared" si="19"/>
        <v>I53;</v>
      </c>
      <c r="J55" s="5" t="str">
        <f t="shared" si="19"/>
        <v>J53;</v>
      </c>
      <c r="K55" s="5" t="str">
        <f t="shared" si="19"/>
        <v>K53;</v>
      </c>
      <c r="L55" s="5" t="str">
        <f t="shared" si="19"/>
        <v>L53;</v>
      </c>
      <c r="M55" s="5" t="str">
        <f t="shared" si="19"/>
        <v>M53;</v>
      </c>
      <c r="N55" s="5" t="str">
        <f t="shared" si="19"/>
        <v>N53;</v>
      </c>
      <c r="O55" s="5" t="str">
        <f t="shared" si="19"/>
        <v>O53;</v>
      </c>
      <c r="P55" s="5" t="str">
        <f t="shared" si="19"/>
        <v>P53;</v>
      </c>
      <c r="Q55" s="5" t="str">
        <f t="shared" si="19"/>
        <v>Q53;</v>
      </c>
      <c r="R55" s="5" t="str">
        <f t="shared" si="19"/>
        <v>R53;</v>
      </c>
      <c r="S55" s="5" t="str">
        <f t="shared" si="19"/>
        <v>S53;</v>
      </c>
      <c r="T55" s="5" t="str">
        <f t="shared" si="19"/>
        <v>T53;</v>
      </c>
      <c r="U55" s="5" t="str">
        <f t="shared" si="19"/>
        <v>U53;</v>
      </c>
      <c r="V55" s="5" t="str">
        <f t="shared" si="19"/>
        <v>V53;</v>
      </c>
      <c r="W55" s="5" t="str">
        <f t="shared" si="19"/>
        <v>W53;</v>
      </c>
      <c r="X55" s="5" t="str">
        <f t="shared" si="19"/>
        <v>X53;</v>
      </c>
      <c r="Y55" s="5" t="str">
        <f t="shared" si="19"/>
        <v>Y53;</v>
      </c>
      <c r="Z55" s="5" t="str">
        <f t="shared" si="19"/>
        <v>Z53;</v>
      </c>
      <c r="AA55" s="5" t="str">
        <f t="shared" si="19"/>
        <v>AA53;</v>
      </c>
      <c r="AB55" s="5" t="str">
        <f t="shared" si="19"/>
        <v>AB53;</v>
      </c>
      <c r="AC55" s="5" t="str">
        <f t="shared" si="19"/>
        <v>AC53;</v>
      </c>
      <c r="AD55" s="5" t="str">
        <f t="shared" si="19"/>
        <v>AD53;</v>
      </c>
      <c r="AE55" s="5" t="str">
        <f t="shared" si="19"/>
        <v>AE53;</v>
      </c>
      <c r="AF55" s="5" t="str">
        <f t="shared" si="19"/>
        <v>AF53;</v>
      </c>
      <c r="AG55" s="5" t="str">
        <f t="shared" si="19"/>
        <v>AG53;</v>
      </c>
    </row>
    <row r="56" s="5" customFormat="1" ht="15"/>
    <row r="57" s="36" customFormat="1" ht="15"/>
    <row r="58" s="36" customFormat="1" ht="15"/>
    <row r="59" s="36" customFormat="1" ht="15"/>
    <row r="60" s="36" customFormat="1" ht="15"/>
    <row r="61" s="36" customFormat="1" ht="15"/>
    <row r="62" s="36" customFormat="1" ht="15"/>
    <row r="63" s="36" customFormat="1" ht="15"/>
    <row r="64" s="36" customFormat="1" ht="15"/>
    <row r="65" s="36" customFormat="1" ht="15"/>
    <row r="66" s="36" customFormat="1" ht="15"/>
    <row r="67" s="36" customFormat="1" ht="15"/>
    <row r="68" s="36" customFormat="1" ht="15"/>
    <row r="69" s="36" customFormat="1" ht="15"/>
    <row r="70" s="36" customFormat="1" ht="15"/>
    <row r="71" s="36" customFormat="1" ht="15"/>
    <row r="72" s="36" customFormat="1" ht="15"/>
    <row r="73" s="36" customFormat="1" ht="15"/>
    <row r="74" s="36" customFormat="1" ht="15"/>
    <row r="75" s="36" customFormat="1" ht="15"/>
    <row r="76" s="36" customFormat="1" ht="15"/>
    <row r="77" s="36" customFormat="1" ht="15"/>
    <row r="78" s="36" customFormat="1" ht="15"/>
    <row r="79" s="36" customFormat="1" ht="15"/>
    <row r="80" s="36" customFormat="1" ht="15"/>
    <row r="81" s="36" customFormat="1" ht="15"/>
    <row r="82" s="36" customFormat="1" ht="15"/>
    <row r="83" s="36" customFormat="1" ht="15"/>
    <row r="84" s="36" customFormat="1" ht="15"/>
    <row r="85" s="36" customFormat="1" ht="15"/>
    <row r="86" s="36" customFormat="1" ht="15"/>
    <row r="87" s="36" customFormat="1" ht="15"/>
  </sheetData>
  <sheetProtection sheet="1" objects="1" scenarios="1" selectLockedCells="1"/>
  <mergeCells count="3">
    <mergeCell ref="B4:B5"/>
    <mergeCell ref="C4:C5"/>
    <mergeCell ref="E25:J35"/>
  </mergeCells>
  <conditionalFormatting sqref="A1:IV2 A3 C3:IV3 A24 D24:IV24 A4:IV23">
    <cfRule type="expression" priority="4" dxfId="2">
      <formula>$A$1=0</formula>
    </cfRule>
  </conditionalFormatting>
  <conditionalFormatting sqref="D4:D13 E12:AG13">
    <cfRule type="expression" priority="3" dxfId="2">
      <formula>D$5=0</formula>
    </cfRule>
  </conditionalFormatting>
  <conditionalFormatting sqref="E4:AG13">
    <cfRule type="expression" priority="2" dxfId="2">
      <formula>E$5=0</formula>
    </cfRule>
  </conditionalFormatting>
  <conditionalFormatting sqref="E25">
    <cfRule type="expression" priority="5" dxfId="3">
      <formula>$C$24=" HIBA! "</formula>
    </cfRule>
  </conditionalFormatting>
  <dataValidations count="1">
    <dataValidation type="whole" operator="greaterThanOrEqual" allowBlank="1" showInputMessage="1" showErrorMessage="1" errorTitle="Hibás érték" error="Csak pozitív egész szám adható meg!" sqref="D6:AG6 D10:AG1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="90" zoomScaleNormal="90" zoomScalePageLayoutView="0" workbookViewId="0" topLeftCell="A1">
      <selection activeCell="B3" sqref="B3"/>
    </sheetView>
  </sheetViews>
  <sheetFormatPr defaultColWidth="9.00390625" defaultRowHeight="15"/>
  <cols>
    <col min="1" max="1" width="11.28125" style="20" customWidth="1"/>
    <col min="2" max="2" width="70.421875" style="20" customWidth="1"/>
    <col min="3" max="3" width="13.7109375" style="20" bestFit="1" customWidth="1"/>
    <col min="4" max="4" width="19.140625" style="20" customWidth="1"/>
    <col min="5" max="5" width="11.7109375" style="20" bestFit="1" customWidth="1"/>
    <col min="6" max="16384" width="9.00390625" style="20" customWidth="1"/>
  </cols>
  <sheetData>
    <row r="1" ht="10.5" customHeight="1">
      <c r="A1" s="19">
        <f>+IF('Pénzügyi mutatók'!A30=0,0,IF('Pénzügyi mutatók'!A29=0,0,IF(AND('Pénzügyi mutatók'!C9=0,'Pénzügyi mutatók'!C12=0),0,1)))</f>
        <v>0</v>
      </c>
    </row>
    <row r="2" spans="4:5" ht="4.5" customHeight="1">
      <c r="D2" s="21"/>
      <c r="E2" s="21"/>
    </row>
    <row r="3" spans="2:4" ht="15.75">
      <c r="B3" s="22" t="s">
        <v>53</v>
      </c>
      <c r="D3" s="23"/>
    </row>
    <row r="4" spans="4:5" ht="15">
      <c r="D4" s="24"/>
      <c r="E4" s="24"/>
    </row>
    <row r="5" spans="2:4" ht="15">
      <c r="B5" s="25" t="s">
        <v>0</v>
      </c>
      <c r="C5" s="26" t="s">
        <v>9</v>
      </c>
      <c r="D5" s="26" t="s">
        <v>100</v>
      </c>
    </row>
    <row r="6" spans="2:5" ht="15">
      <c r="B6" s="25" t="s">
        <v>10</v>
      </c>
      <c r="C6" s="27"/>
      <c r="D6" s="40">
        <f>+'Pénzügyi mutatók'!C6</f>
        <v>0</v>
      </c>
      <c r="E6" s="24"/>
    </row>
    <row r="7" spans="2:4" ht="15">
      <c r="B7" s="28" t="s">
        <v>11</v>
      </c>
      <c r="C7" s="27"/>
      <c r="D7" s="41">
        <f>+'Pénzügyi mutatók'!C36</f>
        <v>0</v>
      </c>
    </row>
    <row r="8" spans="2:5" ht="15">
      <c r="B8" s="28" t="s">
        <v>12</v>
      </c>
      <c r="C8" s="27"/>
      <c r="D8" s="41">
        <f>+'Pénzügyi mutatók'!C7</f>
        <v>0</v>
      </c>
      <c r="E8" s="24"/>
    </row>
    <row r="9" spans="2:4" ht="15">
      <c r="B9" s="28" t="s">
        <v>13</v>
      </c>
      <c r="C9" s="27"/>
      <c r="D9" s="41">
        <f>+'Pénzügyi mutatók'!C8</f>
        <v>0</v>
      </c>
    </row>
    <row r="10" spans="2:5" ht="15">
      <c r="B10" s="28" t="s">
        <v>14</v>
      </c>
      <c r="C10" s="27"/>
      <c r="D10" s="41">
        <f>+'Pénzügyi mutatók'!C10</f>
        <v>0</v>
      </c>
      <c r="E10" s="24"/>
    </row>
    <row r="11" spans="2:4" ht="15">
      <c r="B11" s="25" t="s">
        <v>15</v>
      </c>
      <c r="C11" s="27"/>
      <c r="D11" s="42">
        <f>+D7-D8-D9+D10</f>
        <v>0</v>
      </c>
    </row>
    <row r="12" spans="2:5" ht="15">
      <c r="B12" s="28" t="s">
        <v>16</v>
      </c>
      <c r="C12" s="27"/>
      <c r="D12" s="43">
        <f>+D6-D11</f>
        <v>0</v>
      </c>
      <c r="E12" s="24"/>
    </row>
    <row r="13" spans="2:5" ht="15">
      <c r="B13" s="25" t="s">
        <v>17</v>
      </c>
      <c r="C13" s="54" t="e">
        <f>+IF(D12/D6&gt;100%,100%,D12/D6)</f>
        <v>#DIV/0!</v>
      </c>
      <c r="D13" s="43"/>
      <c r="E13" s="24"/>
    </row>
    <row r="14" spans="2:5" ht="15">
      <c r="B14" s="25" t="s">
        <v>18</v>
      </c>
      <c r="C14" s="55"/>
      <c r="D14" s="44">
        <f>+Alapadatok!C20</f>
        <v>300709884</v>
      </c>
      <c r="E14" s="24"/>
    </row>
    <row r="15" spans="2:5" ht="15">
      <c r="B15" s="28" t="s">
        <v>19</v>
      </c>
      <c r="C15" s="55"/>
      <c r="D15" s="43" t="e">
        <f>+D14*C13</f>
        <v>#DIV/0!</v>
      </c>
      <c r="E15" s="24"/>
    </row>
    <row r="16" spans="2:5" ht="15">
      <c r="B16" s="28" t="s">
        <v>20</v>
      </c>
      <c r="C16" s="54">
        <f>+IF(Alapadatok!C22/Alapadatok!C20&gt;1,1,Alapadatok!C22/Alapadatok!C20)</f>
        <v>0.9500000006650928</v>
      </c>
      <c r="D16" s="43"/>
      <c r="E16" s="24"/>
    </row>
    <row r="17" spans="2:5" ht="30">
      <c r="B17" s="29" t="s">
        <v>103</v>
      </c>
      <c r="C17" s="27"/>
      <c r="D17" s="42" t="e">
        <f>+IF('Pénzügyi mutatók'!C14=1,D14*C16,IF(C13&gt;C16,C16*D14,C13*D14))</f>
        <v>#DIV/0!</v>
      </c>
      <c r="E17" s="39"/>
    </row>
    <row r="18" spans="2:5" ht="3" customHeight="1">
      <c r="B18" s="24"/>
      <c r="C18" s="24"/>
      <c r="D18" s="24"/>
      <c r="E18" s="39"/>
    </row>
    <row r="19" spans="2:5" ht="25.5" customHeight="1">
      <c r="B19" s="30" t="s">
        <v>48</v>
      </c>
      <c r="C19" s="68" t="e">
        <f>+IF('Pénzügyi mutatók'!C14=1,0,IF((IF(C16&gt;C13,Alapadatok!C22-'Támogatási intenzitás'!D17,0))&gt;Alapadatok!C22,Alapadatok!C22,(IF(C16&gt;C13,Alapadatok!C22-'Támogatási intenzitás'!D17,0))))</f>
        <v>#DIV/0!</v>
      </c>
      <c r="D19" s="68"/>
      <c r="E19" s="38"/>
    </row>
    <row r="20" spans="3:5" ht="15">
      <c r="C20" s="31" t="e">
        <f>+ROUND(C19,0)</f>
        <v>#DIV/0!</v>
      </c>
      <c r="D20" s="19" t="e">
        <f>+E21&amp;E22&amp;E23&amp;" Ft"</f>
        <v>#DIV/0!</v>
      </c>
      <c r="E20" s="19"/>
    </row>
    <row r="21" spans="2:5" ht="15">
      <c r="B21" s="69" t="str">
        <f>+IF('Pénzügyi mutatók'!A30=0,"Az alapadatok fülön még nincs minden kötelező adat megadva! Kérem, töltsön ki minden kötelezően kitöltendő mezőt!",IF('Pénzügyi mutatók'!A29=0," A munkalap nem jövedelemtermelő projekt esetén nem releváns! ",IF(AND('Pénzügyi mutatók'!C9=0,'Pénzügyi mutatók'!C12=0)," A pénzügyi mutatók tábla még nincs teljesen kitöltve! Kérem, töltse ki a pénzügyi mutatók tábla minden releváns mezőjét!","Nincs hiba!")))</f>
        <v> A munkalap nem jövedelemtermelő projekt esetén nem releváns! </v>
      </c>
      <c r="C21" s="69"/>
      <c r="D21" s="69"/>
      <c r="E21" s="19" t="e">
        <f>+IF(OR(LEN(C20)=1,LEN(C20)=4,LEN(C20)=7),LEFT(C20,1),IF(OR(LEN(C20)=2,LEN(C20)=5,LEN(C20)=8),LEFT(C20,2),IF(OR(LEN(C20)=3,LEN(C20)=6,LEN(C20)=9),LEFT(C20,3))))&amp;" "</f>
        <v>#DIV/0!</v>
      </c>
    </row>
    <row r="22" spans="2:5" ht="15">
      <c r="B22" s="69"/>
      <c r="C22" s="69"/>
      <c r="D22" s="69"/>
      <c r="E22" s="19" t="e">
        <f>+IF(LEN(C20)&gt;6,MID(C20,4,3)&amp;" ","")</f>
        <v>#DIV/0!</v>
      </c>
    </row>
    <row r="23" spans="2:5" ht="15">
      <c r="B23" s="69"/>
      <c r="C23" s="69"/>
      <c r="D23" s="69"/>
      <c r="E23" s="19" t="e">
        <f>+IF(LEN(C20)&lt;4,"",RIGHT(C20,3))</f>
        <v>#DIV/0!</v>
      </c>
    </row>
    <row r="24" spans="2:5" ht="15">
      <c r="B24" s="69"/>
      <c r="C24" s="69"/>
      <c r="D24" s="69"/>
      <c r="E24" s="19"/>
    </row>
    <row r="25" ht="15">
      <c r="E25" s="38"/>
    </row>
    <row r="26" ht="15">
      <c r="E26" s="38"/>
    </row>
  </sheetData>
  <sheetProtection sheet="1" objects="1" scenarios="1" selectLockedCells="1"/>
  <mergeCells count="2">
    <mergeCell ref="C19:D19"/>
    <mergeCell ref="B21:D24"/>
  </mergeCells>
  <conditionalFormatting sqref="A5:IV19">
    <cfRule type="expression" priority="2" dxfId="2">
      <formula>$A$1=0</formula>
    </cfRule>
  </conditionalFormatting>
  <conditionalFormatting sqref="B21:D24">
    <cfRule type="expression" priority="1" dxfId="1">
      <formula>$A$1=0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SheetLayoutView="100" zoomScalePageLayoutView="0" workbookViewId="0" topLeftCell="A1">
      <selection activeCell="B3" sqref="B3:H5"/>
    </sheetView>
  </sheetViews>
  <sheetFormatPr defaultColWidth="9.00390625" defaultRowHeight="15"/>
  <cols>
    <col min="1" max="1" width="3.7109375" style="32" customWidth="1"/>
    <col min="2" max="2" width="9.28125" style="32" customWidth="1"/>
    <col min="3" max="3" width="11.140625" style="32" customWidth="1"/>
    <col min="4" max="7" width="9.00390625" style="32" customWidth="1"/>
    <col min="8" max="8" width="9.140625" style="32" customWidth="1"/>
    <col min="9" max="9" width="5.00390625" style="32" customWidth="1"/>
    <col min="10" max="10" width="119.57421875" style="32" customWidth="1"/>
    <col min="11" max="16384" width="9.00390625" style="32" customWidth="1"/>
  </cols>
  <sheetData>
    <row r="1" ht="9" customHeight="1">
      <c r="A1" s="32" t="s">
        <v>49</v>
      </c>
    </row>
    <row r="2" spans="2:5" ht="15">
      <c r="B2" s="71"/>
      <c r="C2" s="71"/>
      <c r="D2" s="71"/>
      <c r="E2" s="71"/>
    </row>
    <row r="3" spans="2:19" ht="45.75" customHeight="1">
      <c r="B3" s="74" t="s">
        <v>107</v>
      </c>
      <c r="C3" s="74"/>
      <c r="D3" s="74"/>
      <c r="E3" s="74"/>
      <c r="F3" s="74"/>
      <c r="G3" s="74"/>
      <c r="H3" s="74"/>
      <c r="K3" s="73" t="str">
        <f>+" Alulírott "&amp;Alapadatok!C8&amp;IF(Alapadatok!C9="Együttes"," és "&amp;Alapadatok!C10,"")&amp;" mint az "&amp;Alapadatok!C4&amp;" törvényes képviselője ezúton nyilatkozom, hogy a "&amp;Alapadatok!C12&amp;" azonosítószámú projekt a 1083/2006/EK Rendelet 55. cikk (1) bekezdése alapján nem minősül jövedelemtermelőnek, ezért költség-haszon elemzés készítése a projekt szempontjából nem releváns."</f>
        <v> Alulírott Juhász Gábor és Fürjesné Jadlóczki Dóra mint az Homrogd község Önkormányzata törvényes képviselője ezúton nyilatkozom, hogy a ÉMOP-3.2.1/A-09-2010-0009 azonosítószámú projekt a 1083/2006/EK Rendelet 55. cikk (1) bekezdése alapján nem minősül jövedelemtermelőnek, ezért költség-haszon elemzés készítése a projekt szempontjából nem releváns.</v>
      </c>
      <c r="L3" s="73"/>
      <c r="M3" s="73"/>
      <c r="N3" s="73"/>
      <c r="O3" s="73"/>
      <c r="P3" s="73"/>
      <c r="Q3" s="73"/>
      <c r="R3" s="73"/>
      <c r="S3" s="73"/>
    </row>
    <row r="4" spans="2:19" ht="15">
      <c r="B4" s="74"/>
      <c r="C4" s="74"/>
      <c r="D4" s="74"/>
      <c r="E4" s="74"/>
      <c r="F4" s="74"/>
      <c r="G4" s="74"/>
      <c r="H4" s="74"/>
      <c r="K4" s="73"/>
      <c r="L4" s="73"/>
      <c r="M4" s="73"/>
      <c r="N4" s="73"/>
      <c r="O4" s="73"/>
      <c r="P4" s="73"/>
      <c r="Q4" s="73"/>
      <c r="R4" s="73"/>
      <c r="S4" s="73"/>
    </row>
    <row r="5" spans="2:19" ht="8.25" customHeight="1">
      <c r="B5" s="74"/>
      <c r="C5" s="74"/>
      <c r="D5" s="74"/>
      <c r="E5" s="74"/>
      <c r="F5" s="74"/>
      <c r="G5" s="74"/>
      <c r="H5" s="74"/>
      <c r="K5" s="73"/>
      <c r="L5" s="73"/>
      <c r="M5" s="73"/>
      <c r="N5" s="73"/>
      <c r="O5" s="73"/>
      <c r="P5" s="73"/>
      <c r="Q5" s="73"/>
      <c r="R5" s="73"/>
      <c r="S5" s="73"/>
    </row>
    <row r="6" spans="11:19" ht="5.25" customHeight="1">
      <c r="K6" s="73"/>
      <c r="L6" s="73"/>
      <c r="M6" s="73"/>
      <c r="N6" s="73"/>
      <c r="O6" s="73"/>
      <c r="P6" s="73"/>
      <c r="Q6" s="73"/>
      <c r="R6" s="73"/>
      <c r="S6" s="73"/>
    </row>
    <row r="7" spans="2:19" ht="15">
      <c r="B7" s="75" t="str">
        <f>++IF(Alapadatok!F4=0,"",IF(Alapadatok!C24="Nem jövedelemtermelő",Nyilatkozat!K3,IF('Pénzügyi mutatók'!C14=1,Nyilatkozat!K8,Nyilatkozat!K13)))</f>
        <v> Alulírott Juhász Gábor és Fürjesné Jadlóczki Dóra mint az Homrogd község Önkormányzata törvényes képviselője ezúton nyilatkozom, hogy a ÉMOP-3.2.1/A-09-2010-0009 azonosítószámú projekt a 1083/2006/EK Rendelet 55. cikk (1) bekezdése alapján nem minősül jövedelemtermelőnek, ezért költség-haszon elemzés készítése a projekt szempontjából nem releváns.</v>
      </c>
      <c r="C7" s="75"/>
      <c r="D7" s="75"/>
      <c r="E7" s="75"/>
      <c r="F7" s="75"/>
      <c r="G7" s="75"/>
      <c r="H7" s="75"/>
      <c r="K7" s="33"/>
      <c r="L7" s="33"/>
      <c r="M7" s="33"/>
      <c r="N7" s="33"/>
      <c r="O7" s="33"/>
      <c r="P7" s="33"/>
      <c r="Q7" s="33"/>
      <c r="R7" s="33"/>
      <c r="S7" s="33"/>
    </row>
    <row r="8" spans="2:19" ht="15">
      <c r="B8" s="75"/>
      <c r="C8" s="75"/>
      <c r="D8" s="75"/>
      <c r="E8" s="75"/>
      <c r="F8" s="75"/>
      <c r="G8" s="75"/>
      <c r="H8" s="75"/>
      <c r="K8" s="73" t="str">
        <f>+" Alulírott "&amp;Alapadatok!C8&amp;IF(Alapadatok!C9="Együttes"," és "&amp;Alapadatok!C10,"")&amp;" mint az "&amp;Alapadatok!C4&amp;" törvényes képviselője büntetőjogi felelősségem tudatában nyilatkozom, hogy a "&amp;Alapadatok!C12&amp;" azonosítószámú projekt költség-haszon elemzésének felülvizsgálatát elvégeztem."&amp;" Tekintettel arra, hogy a referencia időszakban a nettó bevétel (bevétel-működési költségek) negatív, a „Módszertani útmutató költség-haszon elemzéshez” "&amp;"című dokumentum alapján a finanszírozási hiány számítása nem releváns, és az igényelhető maximális támogatás a teljes (elszámolható) költség"&amp;", és a pályázati kiírásban megadott támogatási arány szorzata."</f>
        <v> Alulírott Juhász Gábor és Fürjesné Jadlóczki Dóra mint az Homrogd község Önkormányzata törvényes képviselője büntetőjogi felelősségem tudatában nyilatkozom, hogy a ÉMOP-3.2.1/A-09-2010-0009 azonosítószámú projekt költség-haszon elemzésének felülvizsgálatát elvégeztem. Tekintettel arra, hogy a referencia időszakban a nettó bevétel (bevétel-működési költségek) negatív, a „Módszertani útmutató költség-haszon elemzéshez” című dokumentum alapján a finanszírozási hiány számítása nem releváns, és az igényelhető maximális támogatás a teljes (elszámolható) költség, és a pályázati kiírásban megadott támogatási arány szorzata.</v>
      </c>
      <c r="L8" s="73"/>
      <c r="M8" s="73"/>
      <c r="N8" s="73"/>
      <c r="O8" s="73"/>
      <c r="P8" s="73"/>
      <c r="Q8" s="73"/>
      <c r="R8" s="73"/>
      <c r="S8" s="73"/>
    </row>
    <row r="9" spans="2:19" ht="15">
      <c r="B9" s="75"/>
      <c r="C9" s="75"/>
      <c r="D9" s="75"/>
      <c r="E9" s="75"/>
      <c r="F9" s="75"/>
      <c r="G9" s="75"/>
      <c r="H9" s="75"/>
      <c r="K9" s="73"/>
      <c r="L9" s="73"/>
      <c r="M9" s="73"/>
      <c r="N9" s="73"/>
      <c r="O9" s="73"/>
      <c r="P9" s="73"/>
      <c r="Q9" s="73"/>
      <c r="R9" s="73"/>
      <c r="S9" s="73"/>
    </row>
    <row r="10" spans="2:19" ht="15">
      <c r="B10" s="75"/>
      <c r="C10" s="75"/>
      <c r="D10" s="75"/>
      <c r="E10" s="75"/>
      <c r="F10" s="75"/>
      <c r="G10" s="75"/>
      <c r="H10" s="75"/>
      <c r="K10" s="73"/>
      <c r="L10" s="73"/>
      <c r="M10" s="73"/>
      <c r="N10" s="73"/>
      <c r="O10" s="73"/>
      <c r="P10" s="73"/>
      <c r="Q10" s="73"/>
      <c r="R10" s="73"/>
      <c r="S10" s="73"/>
    </row>
    <row r="11" spans="2:19" ht="33.75" customHeight="1">
      <c r="B11" s="75"/>
      <c r="C11" s="75"/>
      <c r="D11" s="75"/>
      <c r="E11" s="75"/>
      <c r="F11" s="75"/>
      <c r="G11" s="75"/>
      <c r="H11" s="75"/>
      <c r="K11" s="73"/>
      <c r="L11" s="73"/>
      <c r="M11" s="73"/>
      <c r="N11" s="73"/>
      <c r="O11" s="73"/>
      <c r="P11" s="73"/>
      <c r="Q11" s="73"/>
      <c r="R11" s="73"/>
      <c r="S11" s="73"/>
    </row>
    <row r="12" spans="2:19" ht="15">
      <c r="B12" s="75"/>
      <c r="C12" s="75"/>
      <c r="D12" s="75"/>
      <c r="E12" s="75"/>
      <c r="F12" s="75"/>
      <c r="G12" s="75"/>
      <c r="H12" s="75"/>
      <c r="K12" s="33"/>
      <c r="L12" s="33"/>
      <c r="M12" s="33"/>
      <c r="N12" s="33"/>
      <c r="O12" s="33"/>
      <c r="P12" s="33"/>
      <c r="Q12" s="33"/>
      <c r="R12" s="33"/>
      <c r="S12" s="33"/>
    </row>
    <row r="13" spans="2:19" ht="15">
      <c r="B13" s="75"/>
      <c r="C13" s="75"/>
      <c r="D13" s="75"/>
      <c r="E13" s="75"/>
      <c r="F13" s="75"/>
      <c r="G13" s="75"/>
      <c r="H13" s="75"/>
      <c r="K13" s="73" t="e">
        <f>+" Alulírott "&amp;Alapadatok!C8&amp;IF(Alapadatok!C9="Együttes"," és "&amp;Alapadatok!C10,"")&amp;" mint az "&amp;Alapadatok!C4&amp;" törvényes képviselője büntetőjogi felelősségem tudatában nyilatkozom, hogy a "&amp;Alapadatok!C12&amp;" azonosítószámú projekt költség-haszon elemzésének felülvizsgálatát elvégeztem. "&amp;IF('Támogatási intenzitás'!C20&gt;0,"Ezúton tudomásul veszem, hogy a ","A")&amp;" 1083/2006/EK Rendelet 55. cikk (4) bekezdése alapján a felülvizsgálat során elvégzett finanszírozási hiány számítás szerint "&amp;IF('Támogatási intenzitás'!C20&gt;0,'Támogatási intenzitás'!D20&amp;" támogatás visszafizetési kötelezettségem keletkezik."," visszafizetési kötelezettségem nem keletkezik.")</f>
        <v>#DIV/0!</v>
      </c>
      <c r="L13" s="73"/>
      <c r="M13" s="73"/>
      <c r="N13" s="73"/>
      <c r="O13" s="73"/>
      <c r="P13" s="73"/>
      <c r="Q13" s="73"/>
      <c r="R13" s="73"/>
      <c r="S13" s="73"/>
    </row>
    <row r="14" spans="2:19" ht="15">
      <c r="B14" s="75"/>
      <c r="C14" s="75"/>
      <c r="D14" s="75"/>
      <c r="E14" s="75"/>
      <c r="F14" s="75"/>
      <c r="G14" s="75"/>
      <c r="H14" s="75"/>
      <c r="K14" s="73"/>
      <c r="L14" s="73"/>
      <c r="M14" s="73"/>
      <c r="N14" s="73"/>
      <c r="O14" s="73"/>
      <c r="P14" s="73"/>
      <c r="Q14" s="73"/>
      <c r="R14" s="73"/>
      <c r="S14" s="73"/>
    </row>
    <row r="15" spans="2:19" ht="15">
      <c r="B15" s="75"/>
      <c r="C15" s="75"/>
      <c r="D15" s="75"/>
      <c r="E15" s="75"/>
      <c r="F15" s="75"/>
      <c r="G15" s="75"/>
      <c r="H15" s="75"/>
      <c r="K15" s="73"/>
      <c r="L15" s="73"/>
      <c r="M15" s="73"/>
      <c r="N15" s="73"/>
      <c r="O15" s="73"/>
      <c r="P15" s="73"/>
      <c r="Q15" s="73"/>
      <c r="R15" s="73"/>
      <c r="S15" s="73"/>
    </row>
    <row r="16" spans="2:19" ht="15">
      <c r="B16" s="75"/>
      <c r="C16" s="75"/>
      <c r="D16" s="75"/>
      <c r="E16" s="75"/>
      <c r="F16" s="75"/>
      <c r="G16" s="75"/>
      <c r="H16" s="75"/>
      <c r="K16" s="73"/>
      <c r="L16" s="73"/>
      <c r="M16" s="73"/>
      <c r="N16" s="73"/>
      <c r="O16" s="73"/>
      <c r="P16" s="73"/>
      <c r="Q16" s="73"/>
      <c r="R16" s="73"/>
      <c r="S16" s="73"/>
    </row>
    <row r="17" spans="2:8" ht="15">
      <c r="B17" s="75"/>
      <c r="C17" s="75"/>
      <c r="D17" s="75"/>
      <c r="E17" s="75"/>
      <c r="F17" s="75"/>
      <c r="G17" s="75"/>
      <c r="H17" s="75"/>
    </row>
    <row r="21" spans="2:4" ht="15">
      <c r="B21" s="56" t="str">
        <f>+Alapadatok!C26&amp;","</f>
        <v>3812 Homrogd, Rákóczi út 4.,</v>
      </c>
      <c r="C21" s="59">
        <f ca="1">+TODAY()</f>
        <v>42571</v>
      </c>
      <c r="D21" s="32" t="s">
        <v>117</v>
      </c>
    </row>
    <row r="24" spans="5:7" ht="15">
      <c r="E24" s="72" t="s">
        <v>50</v>
      </c>
      <c r="F24" s="72"/>
      <c r="G24" s="72"/>
    </row>
    <row r="25" spans="5:7" ht="15">
      <c r="E25" s="72" t="str">
        <f>+Alapadatok!C8</f>
        <v>Juhász Gábor</v>
      </c>
      <c r="F25" s="72"/>
      <c r="G25" s="72"/>
    </row>
    <row r="26" spans="4:8" ht="35.25" customHeight="1">
      <c r="D26" s="70" t="str">
        <f>+Alapadatok!C4</f>
        <v>Homrogd község Önkormányzata</v>
      </c>
      <c r="E26" s="70"/>
      <c r="F26" s="70"/>
      <c r="G26" s="70"/>
      <c r="H26" s="70"/>
    </row>
    <row r="29" spans="5:7" ht="15">
      <c r="E29" s="72" t="str">
        <f>+IF(Alapadatok!C9="Együttes",Nyilatkozat!E24,"")</f>
        <v>…………………………………….</v>
      </c>
      <c r="F29" s="72"/>
      <c r="G29" s="72"/>
    </row>
    <row r="30" spans="5:7" ht="15">
      <c r="E30" s="72" t="str">
        <f>+Alapadatok!C10</f>
        <v>Fürjesné Jadlóczki Dóra</v>
      </c>
      <c r="F30" s="72"/>
      <c r="G30" s="72"/>
    </row>
    <row r="31" spans="4:8" ht="38.25" customHeight="1">
      <c r="D31" s="70" t="str">
        <f>++IF(Alapadatok!C9="Együttes",Alapadatok!C4,"")</f>
        <v>Homrogd község Önkormányzata</v>
      </c>
      <c r="E31" s="70"/>
      <c r="F31" s="70"/>
      <c r="G31" s="70"/>
      <c r="H31" s="70"/>
    </row>
  </sheetData>
  <sheetProtection sheet="1" objects="1" scenarios="1" selectLockedCells="1"/>
  <mergeCells count="12">
    <mergeCell ref="K3:S6"/>
    <mergeCell ref="K8:S11"/>
    <mergeCell ref="K13:S16"/>
    <mergeCell ref="B3:H5"/>
    <mergeCell ref="B7:H17"/>
    <mergeCell ref="D31:H31"/>
    <mergeCell ref="B2:E2"/>
    <mergeCell ref="E24:G24"/>
    <mergeCell ref="E25:G25"/>
    <mergeCell ref="E29:G29"/>
    <mergeCell ref="E30:G30"/>
    <mergeCell ref="D26:H26"/>
  </mergeCells>
  <conditionalFormatting sqref="E30:G30">
    <cfRule type="cellIs" priority="1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Dobos József</dc:creator>
  <cp:keywords/>
  <dc:description/>
  <cp:lastModifiedBy>Dr. Juhász Imre</cp:lastModifiedBy>
  <cp:lastPrinted>2016-07-20T09:40:28Z</cp:lastPrinted>
  <dcterms:created xsi:type="dcterms:W3CDTF">2016-07-02T18:02:37Z</dcterms:created>
  <dcterms:modified xsi:type="dcterms:W3CDTF">2016-07-20T09:40:32Z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